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5AC463F8-7A9A-844E-88CE-C4176BDF1B06}" xr6:coauthVersionLast="47" xr6:coauthVersionMax="47" xr10:uidLastSave="{00000000-0000-0000-0000-000000000000}"/>
  <bookViews>
    <workbookView xWindow="0" yWindow="460" windowWidth="13480" windowHeight="11760" tabRatio="786" xr2:uid="{00000000-000D-0000-FFFF-FFFF00000000}"/>
  </bookViews>
  <sheets>
    <sheet name="Gestión de Riesgos" sheetId="28" r:id="rId1"/>
    <sheet name="Riesgos de Corrupción" sheetId="29" r:id="rId2"/>
    <sheet name="Racionalización de Trámites" sheetId="23" r:id="rId3"/>
    <sheet name="RendiciónCuentas" sheetId="25" r:id="rId4"/>
    <sheet name="Atención al Ciudadano" sheetId="27" r:id="rId5"/>
    <sheet name="Tranparencia y Acceso a Inf. " sheetId="24" r:id="rId6"/>
    <sheet name="Participación Ciudadana" sheetId="26"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'Gestión de Riesgos'!$A$9:$F$9</definedName>
    <definedName name="_xlnm._FilterDatabase" localSheetId="6" hidden="1">'Participación Ciudadana'!$A$5:$J$28</definedName>
    <definedName name="A" localSheetId="4">#REF!</definedName>
    <definedName name="A" localSheetId="0">#REF!</definedName>
    <definedName name="A" localSheetId="5">#REF!</definedName>
    <definedName name="A">#REF!</definedName>
    <definedName name="A_Obj1" localSheetId="4">OFFSET(#REF!,0,0,COUNTA(#REF!)-1,1)</definedName>
    <definedName name="A_Obj1" localSheetId="0">OFFSET(#REF!,0,0,COUNTA(#REF!)-1,1)</definedName>
    <definedName name="A_Obj1" localSheetId="3">OFFSET(#REF!,0,0,COUNTA(#REF!)-1,1)</definedName>
    <definedName name="A_Obj1" localSheetId="5">OFFSET(#REF!,0,0,COUNTA(#REF!)-1,1)</definedName>
    <definedName name="A_Obj1">OFFSET(#REF!,0,0,COUNTA(#REF!)-1,1)</definedName>
    <definedName name="A_Obj2" localSheetId="4">OFFSET(#REF!,0,0,COUNTA(#REF!)-1,1)</definedName>
    <definedName name="A_Obj2" localSheetId="0">OFFSET(#REF!,0,0,COUNTA(#REF!)-1,1)</definedName>
    <definedName name="A_Obj2" localSheetId="3">OFFSET(#REF!,0,0,COUNTA(#REF!)-1,1)</definedName>
    <definedName name="A_Obj2" localSheetId="5">OFFSET(#REF!,0,0,COUNTA(#REF!)-1,1)</definedName>
    <definedName name="A_Obj2">OFFSET(#REF!,0,0,COUNTA(#REF!)-1,1)</definedName>
    <definedName name="A_Obj3" localSheetId="4">OFFSET(#REF!,0,0,COUNTA(#REF!)-1,1)</definedName>
    <definedName name="A_Obj3" localSheetId="0">OFFSET(#REF!,0,0,COUNTA(#REF!)-1,1)</definedName>
    <definedName name="A_Obj3" localSheetId="3">OFFSET(#REF!,0,0,COUNTA(#REF!)-1,1)</definedName>
    <definedName name="A_Obj3" localSheetId="5">OFFSET(#REF!,0,0,COUNTA(#REF!)-1,1)</definedName>
    <definedName name="A_Obj3">OFFSET(#REF!,0,0,COUNTA(#REF!)-1,1)</definedName>
    <definedName name="A_Obj4" localSheetId="4">OFFSET(#REF!,0,0,COUNTA(#REF!)-1,1)</definedName>
    <definedName name="A_Obj4" localSheetId="0">OFFSET(#REF!,0,0,COUNTA(#REF!)-1,1)</definedName>
    <definedName name="A_Obj4" localSheetId="3">OFFSET(#REF!,0,0,COUNTA(#REF!)-1,1)</definedName>
    <definedName name="A_Obj4" localSheetId="5">OFFSET(#REF!,0,0,COUNTA(#REF!)-1,1)</definedName>
    <definedName name="A_Obj4">OFFSET(#REF!,0,0,COUNTA(#REF!)-1,1)</definedName>
    <definedName name="Acc_1" localSheetId="4">#REF!</definedName>
    <definedName name="Acc_1" localSheetId="0">#REF!</definedName>
    <definedName name="Acc_1" localSheetId="3">#REF!</definedName>
    <definedName name="Acc_1" localSheetId="5">#REF!</definedName>
    <definedName name="Acc_1">#REF!</definedName>
    <definedName name="acc_10" localSheetId="4">#REF!</definedName>
    <definedName name="acc_10" localSheetId="0">#REF!</definedName>
    <definedName name="acc_10" localSheetId="5">#REF!</definedName>
    <definedName name="acc_10">#REF!</definedName>
    <definedName name="Acc_2" localSheetId="4">#REF!</definedName>
    <definedName name="Acc_2" localSheetId="0">#REF!</definedName>
    <definedName name="Acc_2" localSheetId="3">#REF!</definedName>
    <definedName name="Acc_2" localSheetId="5">#REF!</definedName>
    <definedName name="Acc_2">#REF!</definedName>
    <definedName name="Acc_22" localSheetId="4">#REF!</definedName>
    <definedName name="Acc_22" localSheetId="0">#REF!</definedName>
    <definedName name="Acc_22" localSheetId="5">#REF!</definedName>
    <definedName name="Acc_22">#REF!</definedName>
    <definedName name="Acc_3" localSheetId="4">#REF!</definedName>
    <definedName name="Acc_3" localSheetId="0">#REF!</definedName>
    <definedName name="Acc_3" localSheetId="3">#REF!</definedName>
    <definedName name="Acc_3" localSheetId="5">#REF!</definedName>
    <definedName name="Acc_3">#REF!</definedName>
    <definedName name="Acc_4" localSheetId="4">#REF!</definedName>
    <definedName name="Acc_4" localSheetId="0">#REF!</definedName>
    <definedName name="Acc_4" localSheetId="3">#REF!</definedName>
    <definedName name="Acc_4" localSheetId="5">#REF!</definedName>
    <definedName name="Acc_4">#REF!</definedName>
    <definedName name="Acc_5" localSheetId="4">#REF!</definedName>
    <definedName name="Acc_5" localSheetId="0">#REF!</definedName>
    <definedName name="Acc_5" localSheetId="3">#REF!</definedName>
    <definedName name="Acc_5" localSheetId="5">#REF!</definedName>
    <definedName name="Acc_5">#REF!</definedName>
    <definedName name="Acc_6" localSheetId="4">#REF!</definedName>
    <definedName name="Acc_6" localSheetId="0">#REF!</definedName>
    <definedName name="Acc_6" localSheetId="3">#REF!</definedName>
    <definedName name="Acc_6" localSheetId="5">#REF!</definedName>
    <definedName name="Acc_6">#REF!</definedName>
    <definedName name="Acc_7" localSheetId="4">#REF!</definedName>
    <definedName name="Acc_7" localSheetId="0">#REF!</definedName>
    <definedName name="Acc_7" localSheetId="3">#REF!</definedName>
    <definedName name="Acc_7" localSheetId="5">#REF!</definedName>
    <definedName name="Acc_7">#REF!</definedName>
    <definedName name="Acc_8" localSheetId="4">#REF!</definedName>
    <definedName name="Acc_8" localSheetId="0">#REF!</definedName>
    <definedName name="Acc_8" localSheetId="3">#REF!</definedName>
    <definedName name="Acc_8" localSheetId="5">#REF!</definedName>
    <definedName name="Acc_8">#REF!</definedName>
    <definedName name="Acc_9" localSheetId="4">#REF!</definedName>
    <definedName name="Acc_9" localSheetId="0">#REF!</definedName>
    <definedName name="Acc_9" localSheetId="3">#REF!</definedName>
    <definedName name="Acc_9" localSheetId="5">#REF!</definedName>
    <definedName name="Acc_9">#REF!</definedName>
    <definedName name="acc_d" localSheetId="4">#REF!</definedName>
    <definedName name="acc_d" localSheetId="0">#REF!</definedName>
    <definedName name="acc_d" localSheetId="5">#REF!</definedName>
    <definedName name="acc_d">#REF!</definedName>
    <definedName name="accdd" localSheetId="4">#REF!</definedName>
    <definedName name="accdd" localSheetId="0">#REF!</definedName>
    <definedName name="accdd" localSheetId="5">#REF!</definedName>
    <definedName name="accdd">#REF!</definedName>
    <definedName name="accddas" localSheetId="4">#REF!</definedName>
    <definedName name="accddas" localSheetId="0">#REF!</definedName>
    <definedName name="accddas" localSheetId="5">#REF!</definedName>
    <definedName name="accddas">#REF!</definedName>
    <definedName name="Actcontrol" localSheetId="1">'[1]Explicación de los campos'!$AU$2:$AU$3</definedName>
    <definedName name="Actcontrol">'[2]Explicación de los campos'!$AU$2:$AU$3</definedName>
    <definedName name="Afecta" localSheetId="4">[3]Hoja2!$AM$2:$AM$3</definedName>
    <definedName name="Afecta" localSheetId="5">[3]Hoja2!$AM$2:$AM$3</definedName>
    <definedName name="Afecta">[4]Hoja2!$AM$2:$AM$3</definedName>
    <definedName name="_xlnm.Print_Area" localSheetId="3">RendiciónCuentas!$A$1:$H$25</definedName>
    <definedName name="Asignacionresp" localSheetId="1">'[1]Explicación de los campos'!$AS$2:$AS$3</definedName>
    <definedName name="Asignacionresp">'[2]Explicación de los campos'!$AS$2:$AS$3</definedName>
    <definedName name="Autoridadresp" localSheetId="1">'[1]Explicación de los campos'!$AS$5:$AS$6</definedName>
    <definedName name="Autoridadresp">'[2]Explicación de los campos'!$AS$5:$AS$6</definedName>
    <definedName name="Causafactor3">'[5]Explicación de los campos'!$B$2:$B$9</definedName>
    <definedName name="ciudadano" localSheetId="4">#REF!</definedName>
    <definedName name="ciudadano" localSheetId="0">#REF!</definedName>
    <definedName name="ciudadano" localSheetId="5">#REF!</definedName>
    <definedName name="ciudadano">#REF!</definedName>
    <definedName name="clase" localSheetId="4">'[3]Explicación de los campos'!$G$2:$G$7</definedName>
    <definedName name="clase" localSheetId="5">'[3]Explicación de los campos'!$G$2:$G$7</definedName>
    <definedName name="clase">'[4]Explicación de los campos'!$G$2:$G$7</definedName>
    <definedName name="Confidencialidad" localSheetId="4">[3]Hoja2!$N$3:$N$7</definedName>
    <definedName name="Confidencialidad" localSheetId="5">[3]Hoja2!$N$3:$N$7</definedName>
    <definedName name="Confidencialidad">[4]Hoja2!$N$3:$N$7</definedName>
    <definedName name="ControlTipo">[5]Hoja2!$AI$3:$AI$6</definedName>
    <definedName name="Departamentos" localSheetId="4">#REF!</definedName>
    <definedName name="Departamentos" localSheetId="0">#REF!</definedName>
    <definedName name="Departamentos" localSheetId="3">#REF!</definedName>
    <definedName name="Departamentos" localSheetId="5">#REF!</definedName>
    <definedName name="Departamentos">#REF!</definedName>
    <definedName name="desviaciones" localSheetId="1">'[1]Explicación de los campos'!$AU$5:$AU$6</definedName>
    <definedName name="desviaciones">'[2]Explicación de los campos'!$AU$5:$AU$6</definedName>
    <definedName name="ejecucioncontrol" localSheetId="1">'[1]Explicación de los campos'!$AU$12:$AU$14</definedName>
    <definedName name="ejecucioncontrol">'[2]Explicación de los campos'!$AU$12:$AU$14</definedName>
    <definedName name="Evidencia" localSheetId="1">'[1]Explicación de los campos'!$AU$8:$AU$10</definedName>
    <definedName name="Evidencia">'[2]Explicación de los campos'!$AU$8:$AU$10</definedName>
    <definedName name="Fuentes" localSheetId="4">#REF!</definedName>
    <definedName name="Fuentes" localSheetId="0">#REF!</definedName>
    <definedName name="Fuentes" localSheetId="3">#REF!</definedName>
    <definedName name="Fuentes" localSheetId="5">#REF!</definedName>
    <definedName name="Fuentes">#REF!</definedName>
    <definedName name="hola" localSheetId="4">#REF!</definedName>
    <definedName name="hola" localSheetId="0">#REF!</definedName>
    <definedName name="hola" localSheetId="5">#REF!</definedName>
    <definedName name="hola">#REF!</definedName>
    <definedName name="Indicadores" localSheetId="4">#REF!</definedName>
    <definedName name="Indicadores" localSheetId="0">#REF!</definedName>
    <definedName name="Indicadores" localSheetId="3">#REF!</definedName>
    <definedName name="Indicadores" localSheetId="5">#REF!</definedName>
    <definedName name="Indicadores">#REF!</definedName>
    <definedName name="m" localSheetId="4">#REF!</definedName>
    <definedName name="m" localSheetId="0">#REF!</definedName>
    <definedName name="m" localSheetId="5">#REF!</definedName>
    <definedName name="m">#REF!</definedName>
    <definedName name="Monica" localSheetId="4">#REF!</definedName>
    <definedName name="Monica" localSheetId="0">#REF!</definedName>
    <definedName name="Monica" localSheetId="5">#REF!</definedName>
    <definedName name="Monica">#REF!</definedName>
    <definedName name="Objetivos" localSheetId="4">OFFSET(#REF!,0,0,COUNTA(#REF!)-1,1)</definedName>
    <definedName name="Objetivos" localSheetId="0">OFFSET(#REF!,0,0,COUNTA(#REF!)-1,1)</definedName>
    <definedName name="Objetivos" localSheetId="3">OFFSET(#REF!,0,0,COUNTA(#REF!)-1,1)</definedName>
    <definedName name="Objetivos" localSheetId="5">OFFSET(#REF!,0,0,COUNTA(#REF!)-1,1)</definedName>
    <definedName name="Objetivos">OFFSET(#REF!,0,0,COUNTA(#REF!)-1,1)</definedName>
    <definedName name="Objjj" localSheetId="4">OFFSET(#REF!,0,0,COUNTA(#REF!)-1,1)</definedName>
    <definedName name="Objjj" localSheetId="0">OFFSET(#REF!,0,0,COUNTA(#REF!)-1,1)</definedName>
    <definedName name="Objjj" localSheetId="5">OFFSET(#REF!,0,0,COUNTA(#REF!)-1,1)</definedName>
    <definedName name="Objjj">OFFSET(#REF!,0,0,COUNTA(#REF!)-1,1)</definedName>
    <definedName name="obkk" localSheetId="4">OFFSET(#REF!,0,0,COUNTA(#REF!)-1,1)</definedName>
    <definedName name="obkk" localSheetId="0">OFFSET(#REF!,0,0,COUNTA(#REF!)-1,1)</definedName>
    <definedName name="obkk" localSheetId="5">OFFSET(#REF!,0,0,COUNTA(#REF!)-1,1)</definedName>
    <definedName name="obkk">OFFSET(#REF!,0,0,COUNTA(#REF!)-1,1)</definedName>
    <definedName name="Periodicidad" localSheetId="1">'[1]Explicación de los campos'!$AS$8:$AS$9</definedName>
    <definedName name="Periodicidad">'[2]Explicación de los campos'!$AS$8:$AS$9</definedName>
    <definedName name="Posibilidad" localSheetId="1">[1]Hoja2!$H$3:$H$7</definedName>
    <definedName name="Posibilidad">[5]Hoja2!$H$3:$H$7</definedName>
    <definedName name="Proposito" localSheetId="1">'[1]Explicación de los campos'!$AS$11:$AS$13</definedName>
    <definedName name="Proposito">'[2]Explicación de los campos'!$AS$11:$AS$13</definedName>
    <definedName name="RiesgoClase3">'[5]Explicación de los campos'!$G$2:$G$8</definedName>
    <definedName name="sino" localSheetId="1">[1]Hoja2!$AK$3:$AK$4</definedName>
    <definedName name="SiNo">[5]Hoja2!$AK$3:$AK$4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35" i="29" l="1"/>
  <c r="AT35" i="29"/>
  <c r="AR35" i="29"/>
  <c r="AP35" i="29"/>
  <c r="AN35" i="29"/>
  <c r="AL35" i="29"/>
  <c r="AJ35" i="29"/>
  <c r="AV34" i="29"/>
  <c r="AT34" i="29"/>
  <c r="AR34" i="29"/>
  <c r="AP34" i="29"/>
  <c r="AN34" i="29"/>
  <c r="AL34" i="29"/>
  <c r="AJ34" i="29"/>
  <c r="AC34" i="29"/>
  <c r="AD34" i="29" s="1"/>
  <c r="BB33" i="29"/>
  <c r="AV33" i="29"/>
  <c r="AT33" i="29"/>
  <c r="AR33" i="29"/>
  <c r="AP33" i="29"/>
  <c r="AN33" i="29"/>
  <c r="AL33" i="29"/>
  <c r="AJ33" i="29"/>
  <c r="AV32" i="29"/>
  <c r="AT32" i="29"/>
  <c r="AR32" i="29"/>
  <c r="AP32" i="29"/>
  <c r="AN32" i="29"/>
  <c r="AL32" i="29"/>
  <c r="AJ32" i="29"/>
  <c r="BD31" i="29"/>
  <c r="BF31" i="29" s="1"/>
  <c r="BG31" i="29" s="1"/>
  <c r="BH31" i="29" s="1"/>
  <c r="AV31" i="29"/>
  <c r="AT31" i="29"/>
  <c r="AR31" i="29"/>
  <c r="AP31" i="29"/>
  <c r="AN31" i="29"/>
  <c r="AL31" i="29"/>
  <c r="AJ31" i="29"/>
  <c r="AC31" i="29"/>
  <c r="AD31" i="29" s="1"/>
  <c r="AV30" i="29"/>
  <c r="AT30" i="29"/>
  <c r="AR30" i="29"/>
  <c r="AP30" i="29"/>
  <c r="AN30" i="29"/>
  <c r="AL30" i="29"/>
  <c r="AJ30" i="29"/>
  <c r="BD29" i="29"/>
  <c r="AV29" i="29"/>
  <c r="AT29" i="29"/>
  <c r="AR29" i="29"/>
  <c r="AP29" i="29"/>
  <c r="AN29" i="29"/>
  <c r="AL29" i="29"/>
  <c r="AW29" i="29" s="1"/>
  <c r="AY29" i="29" s="1"/>
  <c r="BA29" i="29" s="1"/>
  <c r="BB29" i="29" s="1"/>
  <c r="AJ29" i="29"/>
  <c r="AC29" i="29"/>
  <c r="AD29" i="29" s="1"/>
  <c r="AV27" i="29"/>
  <c r="AT27" i="29"/>
  <c r="AR27" i="29"/>
  <c r="AP27" i="29"/>
  <c r="AN27" i="29"/>
  <c r="AL27" i="29"/>
  <c r="AW27" i="29" s="1"/>
  <c r="AY27" i="29" s="1"/>
  <c r="BA27" i="29" s="1"/>
  <c r="BB27" i="29" s="1"/>
  <c r="BC27" i="29" s="1"/>
  <c r="BD27" i="29" s="1"/>
  <c r="BF27" i="29" s="1"/>
  <c r="BG27" i="29" s="1"/>
  <c r="AJ27" i="29"/>
  <c r="AC27" i="29"/>
  <c r="AD27" i="29" s="1"/>
  <c r="H27" i="29"/>
  <c r="AV26" i="29"/>
  <c r="AT26" i="29"/>
  <c r="AR26" i="29"/>
  <c r="AP26" i="29"/>
  <c r="AN26" i="29"/>
  <c r="AL26" i="29"/>
  <c r="AJ26" i="29"/>
  <c r="AW26" i="29" s="1"/>
  <c r="AY26" i="29" s="1"/>
  <c r="BA26" i="29" s="1"/>
  <c r="BB26" i="29" s="1"/>
  <c r="AV25" i="29"/>
  <c r="AT25" i="29"/>
  <c r="AR25" i="29"/>
  <c r="AP25" i="29"/>
  <c r="AN25" i="29"/>
  <c r="AL25" i="29"/>
  <c r="AJ25" i="29"/>
  <c r="AV24" i="29"/>
  <c r="AT24" i="29"/>
  <c r="AR24" i="29"/>
  <c r="AP24" i="29"/>
  <c r="AN24" i="29"/>
  <c r="AL24" i="29"/>
  <c r="AJ24" i="29"/>
  <c r="AC24" i="29"/>
  <c r="AD24" i="29" s="1"/>
  <c r="I24" i="29"/>
  <c r="AV23" i="29"/>
  <c r="AT23" i="29"/>
  <c r="AR23" i="29"/>
  <c r="AP23" i="29"/>
  <c r="AN23" i="29"/>
  <c r="AL23" i="29"/>
  <c r="AJ23" i="29"/>
  <c r="AW23" i="29" s="1"/>
  <c r="AY23" i="29" s="1"/>
  <c r="BA23" i="29" s="1"/>
  <c r="BB23" i="29" s="1"/>
  <c r="AV22" i="29"/>
  <c r="AT22" i="29"/>
  <c r="AR22" i="29"/>
  <c r="AP22" i="29"/>
  <c r="AN22" i="29"/>
  <c r="AL22" i="29"/>
  <c r="AJ22" i="29"/>
  <c r="AV21" i="29"/>
  <c r="AT21" i="29"/>
  <c r="AR21" i="29"/>
  <c r="AP21" i="29"/>
  <c r="AN21" i="29"/>
  <c r="AL21" i="29"/>
  <c r="AJ21" i="29"/>
  <c r="AV20" i="29"/>
  <c r="AT20" i="29"/>
  <c r="AR20" i="29"/>
  <c r="AP20" i="29"/>
  <c r="AN20" i="29"/>
  <c r="AL20" i="29"/>
  <c r="AJ20" i="29"/>
  <c r="AC20" i="29"/>
  <c r="AD20" i="29" s="1"/>
  <c r="I20" i="29"/>
  <c r="AV19" i="29"/>
  <c r="AT19" i="29"/>
  <c r="AR19" i="29"/>
  <c r="AP19" i="29"/>
  <c r="AN19" i="29"/>
  <c r="AL19" i="29"/>
  <c r="AJ19" i="29"/>
  <c r="AV18" i="29"/>
  <c r="AT18" i="29"/>
  <c r="AR18" i="29"/>
  <c r="AP18" i="29"/>
  <c r="AN18" i="29"/>
  <c r="AL18" i="29"/>
  <c r="AJ18" i="29"/>
  <c r="AV17" i="29"/>
  <c r="AT17" i="29"/>
  <c r="AR17" i="29"/>
  <c r="AP17" i="29"/>
  <c r="AN17" i="29"/>
  <c r="AL17" i="29"/>
  <c r="AJ17" i="29"/>
  <c r="AW17" i="29" s="1"/>
  <c r="AY17" i="29" s="1"/>
  <c r="BA17" i="29" s="1"/>
  <c r="BB17" i="29" s="1"/>
  <c r="AV16" i="29"/>
  <c r="AT16" i="29"/>
  <c r="AR16" i="29"/>
  <c r="AP16" i="29"/>
  <c r="AN16" i="29"/>
  <c r="AL16" i="29"/>
  <c r="AW16" i="29" s="1"/>
  <c r="AY16" i="29" s="1"/>
  <c r="BA16" i="29" s="1"/>
  <c r="BB16" i="29" s="1"/>
  <c r="AJ16" i="29"/>
  <c r="AV15" i="29"/>
  <c r="AT15" i="29"/>
  <c r="AR15" i="29"/>
  <c r="AP15" i="29"/>
  <c r="AN15" i="29"/>
  <c r="AL15" i="29"/>
  <c r="AJ15" i="29"/>
  <c r="AW15" i="29" s="1"/>
  <c r="AY15" i="29" s="1"/>
  <c r="BA15" i="29" s="1"/>
  <c r="BB15" i="29" s="1"/>
  <c r="AV14" i="29"/>
  <c r="AT14" i="29"/>
  <c r="AR14" i="29"/>
  <c r="AP14" i="29"/>
  <c r="AN14" i="29"/>
  <c r="AL14" i="29"/>
  <c r="AJ14" i="29"/>
  <c r="AC14" i="29"/>
  <c r="AD14" i="29" s="1"/>
  <c r="H14" i="29"/>
  <c r="I14" i="29" s="1"/>
  <c r="AV13" i="29"/>
  <c r="AT13" i="29"/>
  <c r="AR13" i="29"/>
  <c r="AP13" i="29"/>
  <c r="AN13" i="29"/>
  <c r="AL13" i="29"/>
  <c r="AJ13" i="29"/>
  <c r="AV12" i="29"/>
  <c r="AW12" i="29" s="1"/>
  <c r="AY12" i="29" s="1"/>
  <c r="BA12" i="29" s="1"/>
  <c r="BB12" i="29" s="1"/>
  <c r="AT12" i="29"/>
  <c r="AR12" i="29"/>
  <c r="AP12" i="29"/>
  <c r="AN12" i="29"/>
  <c r="AL12" i="29"/>
  <c r="AJ12" i="29"/>
  <c r="AC12" i="29"/>
  <c r="AD12" i="29" s="1"/>
  <c r="I12" i="29"/>
  <c r="AV11" i="29"/>
  <c r="AT11" i="29"/>
  <c r="AR11" i="29"/>
  <c r="AW11" i="29" s="1"/>
  <c r="AY11" i="29" s="1"/>
  <c r="BA11" i="29" s="1"/>
  <c r="BB11" i="29" s="1"/>
  <c r="AP11" i="29"/>
  <c r="AN11" i="29"/>
  <c r="AL11" i="29"/>
  <c r="AJ11" i="29"/>
  <c r="AV10" i="29"/>
  <c r="AT10" i="29"/>
  <c r="AR10" i="29"/>
  <c r="AP10" i="29"/>
  <c r="AN10" i="29"/>
  <c r="AL10" i="29"/>
  <c r="AJ10" i="29"/>
  <c r="AW10" i="29" s="1"/>
  <c r="AY10" i="29" s="1"/>
  <c r="BA10" i="29" s="1"/>
  <c r="BB10" i="29" s="1"/>
  <c r="AC10" i="29"/>
  <c r="AD10" i="29" s="1"/>
  <c r="H10" i="29"/>
  <c r="I10" i="29" s="1"/>
  <c r="AF14" i="29" l="1"/>
  <c r="AG14" i="29" s="1"/>
  <c r="AW24" i="29"/>
  <c r="AY24" i="29" s="1"/>
  <c r="BA24" i="29" s="1"/>
  <c r="BB24" i="29" s="1"/>
  <c r="AW31" i="29"/>
  <c r="AY31" i="29" s="1"/>
  <c r="BA31" i="29" s="1"/>
  <c r="BB31" i="29" s="1"/>
  <c r="AW33" i="29"/>
  <c r="AY33" i="29" s="1"/>
  <c r="AW14" i="29"/>
  <c r="AY14" i="29" s="1"/>
  <c r="BA14" i="29" s="1"/>
  <c r="BB14" i="29" s="1"/>
  <c r="AW19" i="29"/>
  <c r="AY19" i="29" s="1"/>
  <c r="BA19" i="29" s="1"/>
  <c r="BB19" i="29" s="1"/>
  <c r="AW22" i="29"/>
  <c r="AY22" i="29" s="1"/>
  <c r="BA22" i="29" s="1"/>
  <c r="BB22" i="29" s="1"/>
  <c r="AW25" i="29"/>
  <c r="AY25" i="29" s="1"/>
  <c r="BA25" i="29" s="1"/>
  <c r="BB25" i="29" s="1"/>
  <c r="BC14" i="29" s="1"/>
  <c r="BD14" i="29" s="1"/>
  <c r="BF14" i="29" s="1"/>
  <c r="BG14" i="29" s="1"/>
  <c r="BK14" i="29" s="1"/>
  <c r="BL14" i="29" s="1"/>
  <c r="AW30" i="29"/>
  <c r="AY30" i="29" s="1"/>
  <c r="BA30" i="29" s="1"/>
  <c r="BB30" i="29" s="1"/>
  <c r="AW35" i="29"/>
  <c r="AY35" i="29" s="1"/>
  <c r="BA35" i="29" s="1"/>
  <c r="AW13" i="29"/>
  <c r="AY13" i="29" s="1"/>
  <c r="BA13" i="29" s="1"/>
  <c r="BB13" i="29" s="1"/>
  <c r="BC12" i="29" s="1"/>
  <c r="BD12" i="29" s="1"/>
  <c r="BF12" i="29" s="1"/>
  <c r="BG12" i="29" s="1"/>
  <c r="BC10" i="29"/>
  <c r="BD10" i="29" s="1"/>
  <c r="BF10" i="29" s="1"/>
  <c r="BG10" i="29" s="1"/>
  <c r="BK10" i="29" s="1"/>
  <c r="BL10" i="29" s="1"/>
  <c r="AW21" i="29"/>
  <c r="AY21" i="29" s="1"/>
  <c r="BA21" i="29" s="1"/>
  <c r="BB21" i="29" s="1"/>
  <c r="AW32" i="29"/>
  <c r="AY32" i="29" s="1"/>
  <c r="BA32" i="29" s="1"/>
  <c r="BB32" i="29" s="1"/>
  <c r="AW34" i="29"/>
  <c r="AY34" i="29" s="1"/>
  <c r="BA34" i="29" s="1"/>
  <c r="AW18" i="29"/>
  <c r="AY18" i="29" s="1"/>
  <c r="BA18" i="29" s="1"/>
  <c r="BB18" i="29" s="1"/>
  <c r="AW20" i="29"/>
  <c r="AY20" i="29" s="1"/>
  <c r="BA20" i="29" s="1"/>
  <c r="BB20" i="29" s="1"/>
  <c r="BI14" i="29"/>
  <c r="AE14" i="29"/>
  <c r="BJ14" i="29" s="1"/>
  <c r="BI10" i="29"/>
  <c r="AF10" i="29"/>
  <c r="AG10" i="29" s="1"/>
  <c r="AE10" i="29"/>
  <c r="BJ10" i="29" s="1"/>
  <c r="AF34" i="29"/>
  <c r="AE34" i="29"/>
  <c r="AF20" i="29"/>
  <c r="AE24" i="29"/>
  <c r="BJ24" i="29" s="1"/>
  <c r="AF24" i="29"/>
  <c r="AG24" i="29" s="1"/>
  <c r="BI24" i="29"/>
  <c r="AE27" i="29"/>
  <c r="BJ27" i="29" s="1"/>
  <c r="BI27" i="29"/>
  <c r="BK27" i="29" s="1"/>
  <c r="BL27" i="29" s="1"/>
  <c r="AF27" i="29"/>
  <c r="BH27" i="29"/>
  <c r="AE29" i="29"/>
  <c r="AF29" i="29"/>
  <c r="AE12" i="29"/>
  <c r="BJ12" i="29" s="1"/>
  <c r="AF12" i="29"/>
  <c r="AG12" i="29" s="1"/>
  <c r="BI12" i="29"/>
  <c r="BI20" i="29"/>
  <c r="AE20" i="29"/>
  <c r="BJ20" i="29" s="1"/>
  <c r="BI31" i="29"/>
  <c r="BK31" i="29" s="1"/>
  <c r="AE31" i="29"/>
  <c r="BJ31" i="29" s="1"/>
  <c r="BK12" i="29" l="1"/>
  <c r="BL12" i="29" s="1"/>
  <c r="BH12" i="29"/>
  <c r="BC20" i="29"/>
  <c r="BD20" i="29" s="1"/>
  <c r="BF20" i="29" s="1"/>
  <c r="BG20" i="29" s="1"/>
  <c r="BK20" i="29" s="1"/>
  <c r="BL20" i="29" s="1"/>
  <c r="BH10" i="29"/>
  <c r="BC24" i="29"/>
  <c r="BD24" i="29" s="1"/>
  <c r="BF24" i="29" s="1"/>
  <c r="BG24" i="29" s="1"/>
  <c r="BH24" i="29" s="1"/>
  <c r="BH20" i="29" l="1"/>
  <c r="BK24" i="29"/>
  <c r="BL24"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Yoana Marcela Aguirre Torres</author>
  </authors>
  <commentList>
    <comment ref="E10" authorId="0" shapeId="0" xr:uid="{00000000-0006-0000-0000-000001000000}">
      <text>
        <r>
          <rPr>
            <b/>
            <sz val="9"/>
            <color indexed="81"/>
            <rFont val="Tahoma"/>
            <charset val="1"/>
          </rPr>
          <t>Yoana Marcela Aguirre Torres:</t>
        </r>
        <r>
          <rPr>
            <sz val="9"/>
            <color indexed="81"/>
            <rFont val="Tahoma"/>
            <charset val="1"/>
          </rPr>
          <t xml:space="preserve">
Revisar la guia  del DAFP quien debe realizarlo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eamancera</author>
    <author>libia_a</author>
  </authors>
  <commentList>
    <comment ref="H14" authorId="0" shapeId="0" xr:uid="{00000000-0006-0000-0100-000001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H24" authorId="0" shapeId="0" xr:uid="{00000000-0006-0000-0100-000002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H34" authorId="0" shapeId="0" xr:uid="{00000000-0006-0000-0100-000003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BM45" authorId="1" shapeId="0" xr:uid="{00000000-0006-0000-0100-000004000000}">
      <text>
        <r>
          <rPr>
            <b/>
            <sz val="9"/>
            <color indexed="81"/>
            <rFont val="Tahoma"/>
            <family val="2"/>
          </rPr>
          <t xml:space="preserve">libia
</t>
        </r>
      </text>
    </comment>
    <comment ref="BM48" authorId="1" shapeId="0" xr:uid="{00000000-0006-0000-0100-000005000000}">
      <text>
        <r>
          <rPr>
            <b/>
            <sz val="9"/>
            <color indexed="81"/>
            <rFont val="Tahoma"/>
            <family val="2"/>
          </rPr>
          <t xml:space="preserve">libia
</t>
        </r>
      </text>
    </comment>
  </commentList>
</comments>
</file>

<file path=xl/sharedStrings.xml><?xml version="1.0" encoding="utf-8"?>
<sst xmlns="http://schemas.openxmlformats.org/spreadsheetml/2006/main" count="1916" uniqueCount="900">
  <si>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</si>
  <si>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</si>
  <si>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</si>
  <si>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</si>
  <si>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</si>
  <si>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</si>
  <si>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</si>
  <si>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</si>
  <si>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</si>
  <si>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</si>
  <si>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</si>
  <si>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</si>
  <si>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</si>
  <si>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</si>
  <si>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</si>
  <si>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</si>
  <si>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Un documento compartido a todos los usuarios de la gobernación</t>
  </si>
  <si>
    <t>Matriz del Mapa de Riesgo de Corrupción</t>
  </si>
  <si>
    <t>Socializar del mapa de riesgos de corrupción con los grupos de valor</t>
  </si>
  <si>
    <t>Correo de Socialización del Mapa de Riesgo de Corrupción</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</si>
  <si>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</si>
  <si>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</si>
  <si>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</si>
  <si>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</si>
  <si>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</si>
  <si>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</si>
  <si>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Informe de desempeño trimestral
Análisis del contexto actualizado</t>
  </si>
  <si>
    <t>4.4</t>
  </si>
  <si>
    <t>Informe de desempeño trimestral
Riesgos de corrupción emergentes identificados</t>
  </si>
  <si>
    <t>4.5</t>
  </si>
  <si>
    <t>Actualizar el mapa de riesgos de corrupción si se detecta la necesidad</t>
  </si>
  <si>
    <t>Mapa de riesgos de corrupción ajustado</t>
  </si>
  <si>
    <t>5.1.</t>
  </si>
  <si>
    <t>Evaluar la elaboración, visibilización, seguimiento y control del Mapa de Riesgos de Corrupción</t>
  </si>
  <si>
    <t>Informe cuatrimestral</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</si>
  <si>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</si>
  <si>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</si>
  <si>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</si>
  <si>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</si>
  <si>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</si>
  <si>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r>
      <rPr>
        <b/>
        <sz val="16"/>
        <color indexed="8"/>
        <rFont val="Calibri"/>
        <family val="2"/>
      </rPr>
      <t>Subcomponente 5.</t>
    </r>
    <r>
      <rPr>
        <sz val="16"/>
        <color indexed="8"/>
        <rFont val="Calibri"/>
        <family val="2"/>
      </rPr>
      <t xml:space="preserve"> Seguimiento</t>
    </r>
  </si>
  <si>
    <t>Socializar con los grupos de valor la política de Administración de riesgos de corrupción</t>
  </si>
  <si>
    <t>Revisar el contexto estrategico si se detectan cambios en los factores internos y externos</t>
  </si>
  <si>
    <t>Direccionamiento Estratégico y Articulación Gerencial</t>
  </si>
  <si>
    <t xml:space="preserve">Formato Plan Anticorrupción y de Atención al Ciudadano  </t>
  </si>
  <si>
    <t>Verificar y determinar riesgos emergentes si como resultado del monitoreo estos se manifiestan</t>
  </si>
  <si>
    <t>Código:                    E-DEAG-FR-049</t>
  </si>
  <si>
    <t>Versión:                                      1</t>
  </si>
  <si>
    <t>Fecha de Aprobación:     17/07/2017</t>
  </si>
  <si>
    <t>Gerencia de buen Gobierno</t>
  </si>
  <si>
    <t>Guia de administración de riesgos actualizada</t>
  </si>
  <si>
    <t>Secretaría de la Función pública</t>
  </si>
  <si>
    <t>31 de enero 2019</t>
  </si>
  <si>
    <t xml:space="preserve">Cargar las actividades de tratamiento a los riesgos de corrupción en el software isolución </t>
  </si>
  <si>
    <t>Actividades de tratamiento cargadas en software isolución</t>
  </si>
  <si>
    <t xml:space="preserve">Publicar el mapa de riesgos de corrupción </t>
  </si>
  <si>
    <t xml:space="preserve">Divulgar el mapa de riesgos de corrupción </t>
  </si>
  <si>
    <t>Actualizar guía de administración de riesgos de la Gobernación según Guía de Administración de riesgos y diseño de controles expedida por el DAFP</t>
  </si>
  <si>
    <t/>
  </si>
  <si>
    <t>Nombre de la entidad:</t>
  </si>
  <si>
    <t>GOBERNACIÓN DE CUNDINAMARCA</t>
  </si>
  <si>
    <t>Orden:</t>
  </si>
  <si>
    <t>Territorial</t>
  </si>
  <si>
    <t>Sector administrativo:</t>
  </si>
  <si>
    <t>N/A</t>
  </si>
  <si>
    <t>Año vigencia:</t>
  </si>
  <si>
    <t>Departamento:</t>
  </si>
  <si>
    <t>Bogotá D.C</t>
  </si>
  <si>
    <t>Municipio:</t>
  </si>
  <si>
    <t>BOGOTÁ</t>
  </si>
  <si>
    <t>DATOS TRÁMITES A RACIONALIZAR</t>
  </si>
  <si>
    <t>TIPO DE RACIONALIZACIÓN</t>
  </si>
  <si>
    <t>PLAN DE EJECUCIÓN</t>
  </si>
  <si>
    <t>PRIMER AVANCE</t>
  </si>
  <si>
    <t>SEGUNDO AVANCE</t>
  </si>
  <si>
    <t>TERCER AVANCE</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</si>
  <si>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</si>
  <si>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</si>
  <si>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</si>
  <si>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</si>
  <si>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</si>
  <si>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</si>
  <si>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</si>
  <si>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</si>
  <si>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</si>
  <si>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</si>
  <si>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</si>
  <si>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</si>
  <si>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Avance</t>
  </si>
  <si>
    <t>Evidencia</t>
  </si>
  <si>
    <t>Segundo Avance</t>
  </si>
  <si>
    <t>Tercer Avance</t>
  </si>
  <si>
    <t>Modelo Único - Hijo</t>
  </si>
  <si>
    <t>Cambio de propietario de un establecimiento educativo</t>
  </si>
  <si>
    <t>Aprobado</t>
  </si>
  <si>
    <t>Expedición del acto administrativo a través de la solicitud y documentos que soportan la actividad. El tiempo del trámite es de treinta (30) días hábiles</t>
  </si>
  <si>
    <t>Disminuir el tiempo de entrega a veinte (20) días hábiles</t>
  </si>
  <si>
    <t>Disminuir los tiempos de entrega del producto, garantizando una mayor oportunidad.</t>
  </si>
  <si>
    <t>Administrativo</t>
  </si>
  <si>
    <t>El funcionario encargado del trámite se encargará de gestionar con mayor efectividad, disminuyendo los tiempos de expedición del acto administrativo.</t>
  </si>
  <si>
    <t>Secretaria de Educación Dirección de Cobertura</t>
  </si>
  <si>
    <t>Ascenso o reubicación de nivel salarial en el escalafón nacional docente</t>
  </si>
  <si>
    <t>Pendiente</t>
  </si>
  <si>
    <t>Las normas que regulan el trámite se encuentran desactualizadas y en el SUIT está pendiente de aprobación por parte del DAFP.</t>
  </si>
  <si>
    <t>Actualizar la normatividad en el SUIT</t>
  </si>
  <si>
    <t>Tener clara la normativdad que regula el trámite.</t>
  </si>
  <si>
    <t>Normativa</t>
  </si>
  <si>
    <t>Actualizar las normas que regulan el trámite en el SUIT y enviar a aprobación del DAFP.</t>
  </si>
  <si>
    <t>Secretaria de Educación Dirección de Personal</t>
  </si>
  <si>
    <t>Cierre temporal o definitivo de programas de educación para el trabajo y el desarrollo humano</t>
  </si>
  <si>
    <t>Clasificación en el régimen de educación a un establecimiento educativo privado</t>
  </si>
  <si>
    <t xml:space="preserve"> Registro y Autorización de títulos profesionales en el área de salud </t>
  </si>
  <si>
    <t>1.Actualmente se está realizando de manera presencial; el usuario debe traer documentación, previa revisión en Ventanilla 8 del  CIAC, para posterior radicación
2.Actualmente las  herramientas  están  en prueba y presentan  conflictos
3.Las constraseñas en la actualidad se bloquean y a diario se deben actualizar</t>
  </si>
  <si>
    <t xml:space="preserve">Plataforma virtual ventanillla única </t>
  </si>
  <si>
    <t xml:space="preserve">Evitar desplazamiento para el usuario y costos
Mayor transparencia e información en la gestión del trámite </t>
  </si>
  <si>
    <t>Tecnológico</t>
  </si>
  <si>
    <t xml:space="preserve">1.Reunión de verificación de funcionamiento del trámite en ambiente de desarrollo
2.Ajustes a todos los inconvenientes que se presentan en la verificación en las plataforma Ventanilla única, Bizagy y Mercurio.
3.Verificar (en prubea piloto -ambiente de desarrollo) el correcto funcionamiento del trámite
4.Validar el acceso de los funcionarios que intervienen en la gestión del Trámite
5. Capacitar   a los funcionarios que intervienen en la gestión del trámite (puesto a puesto)
6. Pruebas piloto con usuario real
</t>
  </si>
  <si>
    <t>Febrero 15/2019</t>
  </si>
  <si>
    <t>Nov 30/2019</t>
  </si>
  <si>
    <t>1: Dirección de Atención al ciudadano de Secretaría General,  Mesa de Ayuda y Dirección Desarrollo de Servicios
2.Dirección de Atención al ciudadano y Mesa de Ayuda
3  Director de Atención al ciudadano, Mesa de Ayuda  y Dirección de Desarrollo de Servicios
4. Mesa de Ayuda y Dirección Desarrollo de Servicios
5: Secretaría de Salud y D. Desarrollo de Servicios
6: Dirección de Atención al ciudadana, D. Desarrollo de Servicios apoyados con Mesa de Ayuda</t>
  </si>
  <si>
    <t>Licencia para prestación de servicios en seguridad y salud en el trabajo</t>
  </si>
  <si>
    <t xml:space="preserve">1.Reunión de verificación de funcionamiento del trámite en ambiente de desarrollo
2.Ajustes a todos los inconvenientes que se presentan en la verificación en las plataforma Ventanilla única, Bizagy y Mercurio.
3.Verificar (en prubea piloto -ambiente de desarrollo) el correcto funcionamiento del trámite
4.Validar el acceso de los funcionarios que intervienen en la gestión del Trámite
5. Capacitar   a los funcionarios que intervienen en la gestión del trámite (puesto a puesto y apoyados por Secretaría General)
6. Pruebas piloto con usuario real
</t>
  </si>
  <si>
    <t>1: Dirección de Atención al ciudadano de Secretaría General,  Mesa de Ayuda y Dirección Desarrollo de Servicios
2.Dirección de Atención al ciudadano de Secretaría General y Mesa de Ayuda
3  Director de Atención al ciudadano, Mesa de Ayuda  y Dirección de Desarrollo de Servicios
4. Mesa de Ayuda y Dirección Desarrollo de Servicios
5: Secretaría de Salud y D. Desarrollo de Servicios
6: Dirección de Atención al ciudadana, D. Desarrollo de Servicios apoyados con Mesa de Ayuda</t>
  </si>
  <si>
    <t>Concepto sanitario para Empresas aplicadora de plaguicidas  (24655)</t>
  </si>
  <si>
    <t>1.Actualmente se está realizando de manera presencial; el usuario debe traer documentación, previa revisión del profesional competente,  para posterior radicación
2.Actualmente las  herramientas  están  en prueba y presentan  conflictos
3.Las constraseñas en la actualidad se bloquean y a diario se deben actualizar</t>
  </si>
  <si>
    <t xml:space="preserve">Evitar desplazamiento a los usuarios y costos
Mayores, transparencia de la información en la gestión del trámite </t>
  </si>
  <si>
    <t>1.Ajustes a todos los inconvenientes que se presentan en la verificación en las plataforma Ventanilla única, Bizagy y Mercurio.
3.Verificar (en prueba piloto -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</si>
  <si>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 xml:space="preserve"> 15/2/2019</t>
  </si>
  <si>
    <t>1: Dirección de Atención al ciudadano de  Secretaria general,  Mesa de Ayuda, TIC y Secretaria de Salud -Subdirección de vigilancia</t>
  </si>
  <si>
    <t>Concepto sanitario para empresas que presten el servicio de lavado y desinfección de tanques de almacenamiento de agua potable para consumo humano</t>
  </si>
  <si>
    <t>1.Actualmente se está realizando de manera presencial; el usuario debe traer documentación, previa revisión del profesional competente, para posterior radicación
2.Actualmente las  herramientas  están  en prueba y presentan  conflictos
3.Las constraseñas en la actualidad se bloquean y a diario se deben actualizar</t>
  </si>
  <si>
    <t xml:space="preserve">Evitar desplazamiento para el usuario y costos
Mayores- transparencia e información en la gestión del trámite </t>
  </si>
  <si>
    <t>1..Ajustes a todos los inconvenientes que se presentan en la verificación en las plataforma Ventanilla única, Bizagy y Mercurio.
3.Verificar (en prueba piloto)  el correcto funcionamiento del trámite
4.Validar el acceso de los funcionarios que intervienen en la gestión del Trámite
5. Capacitar   a los funcionarios que intervienen en la gestión del trámite (puesto a puesto y apoyados por Secretaría General)
6. Pruebas piloto con usuario real</t>
  </si>
  <si>
    <t>Concepto sanitario para vehículos transportadores de plaguicidas y afines</t>
  </si>
  <si>
    <t>1.Actualmente se está realizando de manera presencial; el usuario debe traer documentación, previa revisión por profesional competente, para posterior radicación
2.Actualmente las  herramientas  están  en prueba y presentan  conflictos
3.Las constraseñas en la actualidad se bloquean y a diario se deben actualizar</t>
  </si>
  <si>
    <t>1..Ajustes a todos los inconvenientes que se presentan en la verificación en las plataforma Ventanilla única, Bizagy y Mercurio.
3.Verificar (en prueba piloto -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</si>
  <si>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1: Dirección de Atención al ciudadano  de Secretaria general,  Mesa de Ayuda, TIC y Secretaria de Salud -Subdirección de vigilancia</t>
  </si>
  <si>
    <t>Refrendación del carné de Aplicador de Plaguicidas (15324)</t>
  </si>
  <si>
    <t>Autorización y entrega de suero y biológico o vacuna Humana antirrábica</t>
  </si>
  <si>
    <t>Autorización sanitaria favorable para la concesión de aguas para el consumo humano</t>
  </si>
  <si>
    <t>Autorización de medicamento para tratamiento tuberculosis</t>
  </si>
  <si>
    <t xml:space="preserve">Autorización  medicamento Oseltamivir </t>
  </si>
  <si>
    <t>1..Ajustes a todos los inconvenientes que se presentan en la verificación en las plataforma Ventanilla única, Bizagy y Mercurio.
3.Verificar (en prueba piloto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</si>
  <si>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1: Dirección de Atención al ciudadano de  Secretaria General,  Mesa de Ayuda, TIC y Secretaria de Salud -Subdirección de vigilancia</t>
  </si>
  <si>
    <t>Gestión de Insumos para las  acciones de prevención de riesgo en  Zoonosis</t>
  </si>
  <si>
    <t>En Tramite</t>
  </si>
  <si>
    <t>Permiso de circulación para carga extradimensionada</t>
  </si>
  <si>
    <t>En tramite</t>
  </si>
  <si>
    <t>El peticionario radica personalmente los documentos en la Gobernación y realiza el pago correspondiente en el banco; el funcionario de la Secretaría valida los documentos  y contacta telefonicamente o por internet al usuario para remitir las observaciones.
Una vez aprobado el tramité el peticionario reclama la aprobación personalmente.</t>
  </si>
  <si>
    <t xml:space="preserve">Adelantar el tramite y el pago de forma electrónica. Obtener la respuesta al correo del peticionario. </t>
  </si>
  <si>
    <t>Eliminar el desplazamiento del usuario a la sede de la Gobernación ahorrando tiempo
Eliminar la radicación de documentos en físico
Habilitar el pago del tramite por internet
Contar con la respuesta (aprobación) en el correo electrónico del petición</t>
  </si>
  <si>
    <t>1. Evaluar con los asesores de Gobernación y DAFT las modificaciones que se deban realizar al tramite en SUIT.
2. Validar con la Dirección de atención al Ciudadano el formulario electrónico para el tramite.
3. Realizar las modificaciones en SUIT del tramité para cambiar de presencial a virtual y las demas variables que corresponda.
4. Montar formato virtual por parte de la Direcciòn de Atención al Ciudadano.
5. Socializar el formato (tramité) a los usuarios de la Secretaría de Transporte y Movilidad por medio de correos institucionales.
6. Realizar prueba piloto.
7. Realizar implementación definitiva en ventanilla unica con el acompañamiento de la Dirección de Atención al Ciudadano.
8. Poner en operación el tramite de forma virtual.
9. Medir los resultados de la operación del tramité en forma virtual.</t>
  </si>
  <si>
    <t>01/15/2019</t>
  </si>
  <si>
    <t>Dirección de política Sectorial. Secretaria de Transporte y Movilidad</t>
  </si>
  <si>
    <t>Plantilla Único - Hijo</t>
  </si>
  <si>
    <t>15297</t>
  </si>
  <si>
    <t>Tornaguía de tránsito</t>
  </si>
  <si>
    <t>Inscrito</t>
  </si>
  <si>
    <t>El trámite se puede realizar solo presencialmente en la sede administrativa de la Gobernación de Cundinamarca, zona franca (Fontibón), Tocancipá  (sede Bavaria) y Girardot (sede Bavaria)</t>
  </si>
  <si>
    <t>Habilitar pago por PSE (Proveedor de Servicios Electrónicos) mediante el cual los usuarios podrán hacer sus pagos a través de Internet. Teniendo en cuenta que en el año 2018 se adelanto en un 75%, para este año se adelantara el 25% restante</t>
  </si>
  <si>
    <t>Optimización de tiempos, ya que para el pago de la tornaguia  el usuario no tendrá que hacer ningún desplazamiento a ninguna de las sedes</t>
  </si>
  <si>
    <t>Tecnologica</t>
  </si>
  <si>
    <t>Trámite total en línea</t>
  </si>
  <si>
    <t>1 de enero</t>
  </si>
  <si>
    <t>30 de noviembre</t>
  </si>
  <si>
    <t>Secretaría de Hacienda Direccion de Rentas y Gestión Tributaria</t>
  </si>
  <si>
    <t>15299</t>
  </si>
  <si>
    <t>Tornaguía de movilización</t>
  </si>
  <si>
    <t>15301</t>
  </si>
  <si>
    <t>Tornaguía de reenvíos</t>
  </si>
  <si>
    <t>Plan Anticorrupción y de Atención al Ciudadano</t>
  </si>
  <si>
    <t>Componente 5:  Transparencia y Acceso a la Información</t>
  </si>
  <si>
    <t>Código:          E-DEAG-FR-049</t>
  </si>
  <si>
    <t>Versión:                               1</t>
  </si>
  <si>
    <t>Fecha de Aprobación:17/07/2017</t>
  </si>
  <si>
    <t>Actividades</t>
  </si>
  <si>
    <t>Indicadores</t>
  </si>
  <si>
    <t>Entidades que apoyan</t>
  </si>
  <si>
    <t>SEGUIMIENTO</t>
  </si>
  <si>
    <r>
      <t xml:space="preserve">Subcomponente 1. </t>
    </r>
    <r>
      <rPr>
        <sz val="14"/>
        <color rgb="FF000000"/>
        <rFont val="Calibri"/>
        <family val="2"/>
      </rPr>
      <t>Lineamientos de Transparencia Activa</t>
    </r>
  </si>
  <si>
    <t>Gerencia de Buen Gobierno</t>
  </si>
  <si>
    <t>Gerente Buen Gobierno
Secretaría TIC
 Secretaria de 
Prensa y Comunicaciones
Todas las Entidades</t>
  </si>
  <si>
    <t>30  de abril - 31 agosto - 31 diciembre</t>
  </si>
  <si>
    <t xml:space="preserve">Publicar en la web y en datosabiertos.gov.co el inventario de activos de información  clasificada y reservada </t>
  </si>
  <si>
    <t>1 inventario de activos de información clasificada y reservada publicada</t>
  </si>
  <si>
    <t>No inventarios publicado relacionado con la ifnromación clasificada y reservada</t>
  </si>
  <si>
    <t>Secretaría Jurídica</t>
  </si>
  <si>
    <t>Secretaria General- Dirección de gestión documental</t>
  </si>
  <si>
    <t>31 de agosto</t>
  </si>
  <si>
    <t>1.3</t>
  </si>
  <si>
    <t xml:space="preserve">Publicación de la contratación en SECOP II </t>
  </si>
  <si>
    <t>100% de los procesos contractuales registrados en el sistema</t>
  </si>
  <si>
    <t>No. de procesos publicados/No. de contratos celebrados</t>
  </si>
  <si>
    <t>Secretaría Juídica</t>
  </si>
  <si>
    <t>Secretaria general, Dirección de Contratación.</t>
  </si>
  <si>
    <t>1.4</t>
  </si>
  <si>
    <t>Actualización  de los trámites en el SUIT</t>
  </si>
  <si>
    <t>Trámites publicados en el SUIT y actualizados</t>
  </si>
  <si>
    <t>Una actualización de trámites</t>
  </si>
  <si>
    <t>Sec. General
Sec. De Planeacióon</t>
  </si>
  <si>
    <t>Dirección Atención al Ciudadano</t>
  </si>
  <si>
    <t>1.5</t>
  </si>
  <si>
    <t>Seguimientos realizados</t>
  </si>
  <si>
    <t>30 de abril
31 de agosto
30 de noviembre</t>
  </si>
  <si>
    <r>
      <t xml:space="preserve">Subcomponente 2. </t>
    </r>
    <r>
      <rPr>
        <sz val="14"/>
        <color rgb="FF000000"/>
        <rFont val="Calibri"/>
        <family val="2"/>
      </rPr>
      <t>Lineamientos de Transparencia Pasiva</t>
    </r>
  </si>
  <si>
    <t>Actualizar y publicar las preguntas frecuentes</t>
  </si>
  <si>
    <t>Listado de preguntas frecuentes actualizado</t>
  </si>
  <si>
    <t>100% de preguntas frecuentes depuradas y actualizadas</t>
  </si>
  <si>
    <t>Secretaria General
Secretaria de Prensa</t>
  </si>
  <si>
    <t>Implementar el formulario en linea de PQRSD de acuerdo a los lineamientos establecidos por MIN TIC</t>
  </si>
  <si>
    <t>Formulario Implementado</t>
  </si>
  <si>
    <t>Secretaria General</t>
  </si>
  <si>
    <t>Secretaría de TIC</t>
  </si>
  <si>
    <r>
      <t xml:space="preserve">Subcomponente 3. </t>
    </r>
    <r>
      <rPr>
        <sz val="14"/>
        <color rgb="FF000000"/>
        <rFont val="Calibri"/>
        <family val="2"/>
      </rPr>
      <t>Elaboración los Instrumentos de Gestión de la Información</t>
    </r>
  </si>
  <si>
    <t>3.8</t>
  </si>
  <si>
    <r>
      <t xml:space="preserve">Subcomponente 4. </t>
    </r>
    <r>
      <rPr>
        <sz val="14"/>
        <color rgb="FF000000"/>
        <rFont val="Calibri"/>
        <family val="2"/>
      </rPr>
      <t>Criterio diferencial de accesibilidad</t>
    </r>
  </si>
  <si>
    <t xml:space="preserve">
Secretaria General
</t>
  </si>
  <si>
    <t xml:space="preserve">Secretaria Desarrollo Social             
Secretaria TIC  </t>
  </si>
  <si>
    <t>Elaboración, socialización,  implementación  guia diferencial de acceso a la información según el usuario</t>
  </si>
  <si>
    <t xml:space="preserve">Secretaría General </t>
  </si>
  <si>
    <t>Secretaría de Desarrollo Social</t>
  </si>
  <si>
    <r>
      <t xml:space="preserve">Subcomponente 5.
</t>
    </r>
    <r>
      <rPr>
        <sz val="14"/>
        <color rgb="FF000000"/>
        <rFont val="Calibri"/>
        <family val="2"/>
      </rPr>
      <t>Monitoreo del Acceso a la Información Pública</t>
    </r>
  </si>
  <si>
    <t>5.1</t>
  </si>
  <si>
    <t xml:space="preserve">Secretaria General
</t>
  </si>
  <si>
    <t>Secretaria TIC</t>
  </si>
  <si>
    <t>Semestral</t>
  </si>
  <si>
    <t>1.6</t>
  </si>
  <si>
    <t>Socializacion encuesta de participación ciudadana de la Gobernación para la elaboración del PAAC</t>
  </si>
  <si>
    <t>Encuesta tabulada</t>
  </si>
  <si>
    <t>Secretaria de las TIC</t>
  </si>
  <si>
    <t>30 de marzo</t>
  </si>
  <si>
    <t>Código:                        E-DEAG-FR-049</t>
  </si>
  <si>
    <t>Versión:                                             1</t>
  </si>
  <si>
    <t>Fecha de Aprobación:           17/07/2017</t>
  </si>
  <si>
    <t>Componente 3:  Rendición de cuentas</t>
  </si>
  <si>
    <t>Avance trimestral</t>
  </si>
  <si>
    <t>Observación</t>
  </si>
  <si>
    <r>
      <t xml:space="preserve">Subcomponente 1. </t>
    </r>
    <r>
      <rPr>
        <sz val="12"/>
        <color rgb="FF000000"/>
        <rFont val="Calibri"/>
        <family val="2"/>
        <scheme val="minor"/>
      </rPr>
      <t>Información de calidad y en lenguaje comprensible.</t>
    </r>
  </si>
  <si>
    <t>Realización de un cronograma de momentos RPC, canales, lugares y temas de interés ciudadano con enfoque transversal</t>
  </si>
  <si>
    <t>1 cronograma establecido</t>
  </si>
  <si>
    <t>Secretaría de Planeación</t>
  </si>
  <si>
    <t>30 de junio</t>
  </si>
  <si>
    <t>Comité RPC</t>
  </si>
  <si>
    <t>Implementación de la Ruta metodológica de Rendición Pública de Cuentas</t>
  </si>
  <si>
    <t>Ruta Metodológica de Rendición Pública de Cuentas implementada</t>
  </si>
  <si>
    <t>31 de diciembre</t>
  </si>
  <si>
    <t>Difusión permanente de la información relacionada con los avances y resultados de la gestión, para fomentar la interacción y diálogo con la ciudadanía.</t>
  </si>
  <si>
    <t>Informes sobre la gestión disponibles en la página web, redes sociales e impresos</t>
  </si>
  <si>
    <t>Secretaría de Prensa</t>
  </si>
  <si>
    <t xml:space="preserve">1 de enero a 31 de diciembre </t>
  </si>
  <si>
    <t>Todas las Secretarías</t>
  </si>
  <si>
    <t xml:space="preserve">Uso de canal virtuales para informe y seguimiento permanente a obras, proyectos estratégicos y su contenido previamente estandarizado </t>
  </si>
  <si>
    <t>2 canales virtuales al servicio de la RPC informan y siguen avance obras y proyectos estratégicos</t>
  </si>
  <si>
    <t xml:space="preserve">Secretaría TIC </t>
  </si>
  <si>
    <t>Secretarías de Prensa y Planeación</t>
  </si>
  <si>
    <r>
      <t>Subcomponente 2.</t>
    </r>
    <r>
      <rPr>
        <sz val="12"/>
        <color rgb="FF000000"/>
        <rFont val="Calibri"/>
        <family val="2"/>
        <scheme val="minor"/>
      </rPr>
      <t xml:space="preserve">
Diálogo de doble vía con la ciudadanía y sus organizaciones.</t>
    </r>
  </si>
  <si>
    <t>Alistamiento e Implementación de espacios, canales y modalidades para los encuentros y diálogo de RPC con los ciudadanos: Salidas a campo</t>
  </si>
  <si>
    <t>5 Espacios, canales y modalidades  para la interacción de la Alta Dirección y la ciudadanía en diálogos de RPC</t>
  </si>
  <si>
    <t>Secretarías de Planeación , TIC, General, Gerente de Buen Gobierno</t>
  </si>
  <si>
    <t xml:space="preserve"> 1 de marzo a  30 de noviembre</t>
  </si>
  <si>
    <t>Diálogo del Gobernador con los niños, niñas, adolescentes, jóvenes y sus familias en los espacios, canales y modalidades RPC.         
2.2.1 . Planeación de la metodología a trabajar en el diálogo con los diferentes grupos etarios.                                                                         2.2.2. Reunión del comité de rendición de cuentas para definir y validar metodología y fechas del encuentro de diálogo, invitación de entidades garantes de derechos de los NNAJ                                                 2.2.3. Logística para el evento y contratación requerida para el cumplimiento de la misma.                                                     2.2.4 Convocatoria para el diálogo de los niños, niñas y adolescentes del departamento con las entidades garantes de los derechos de los niños, niñas y adolescentes.                                                                                                  2.2.5. Perspectiva de los NNAJ frente al encuentro de diálogo.</t>
  </si>
  <si>
    <t>Secretaría de Desarrollo e Inclusión Social</t>
  </si>
  <si>
    <t>Aplicar el plan de comunicación interna y externa, que fortalezca la  rendición de cuentas, fomente el diálogo con los grupos de interés y control social por la ciudadanía.</t>
  </si>
  <si>
    <t>12 Boletines Virtuales de información interna y espacio virtual para diálogo interactivo</t>
  </si>
  <si>
    <t>Secretaría de Prensa</t>
  </si>
  <si>
    <t>Mensual</t>
  </si>
  <si>
    <t>Secretaría TIC</t>
  </si>
  <si>
    <r>
      <t xml:space="preserve">Subcomponente 3.            </t>
    </r>
    <r>
      <rPr>
        <sz val="12"/>
        <color rgb="FF000000"/>
        <rFont val="Calibri"/>
        <family val="2"/>
        <scheme val="minor"/>
      </rPr>
      <t>Incentivos para motivar la cultura de la rendición y petición de cuentas.</t>
    </r>
  </si>
  <si>
    <t>Implementación de una estrategia de incentivos a los ciudadanos para su participación y ejercicio del control social durante el proceso RPC</t>
  </si>
  <si>
    <t>1 Estrategia de incentivos al ciudadano por RPC implementada</t>
  </si>
  <si>
    <t>Secretaría de Planeacion/ Gerente de Buen Gobierno</t>
  </si>
  <si>
    <t>Implementación de estrategia de incentivos al servidor público relacionados con el proceso RPC</t>
  </si>
  <si>
    <t>1 Estrategia de incentivos al servidor público por RPC implementada</t>
  </si>
  <si>
    <t>Secretaría de la Función Pública/Secretaría de Planeacion/ Gerente de Buen Gobierno</t>
  </si>
  <si>
    <r>
      <t>Subcomponente 4.</t>
    </r>
    <r>
      <rPr>
        <sz val="12"/>
        <color rgb="FF000000"/>
        <rFont val="Calibri"/>
        <family val="2"/>
        <scheme val="minor"/>
      </rPr>
      <t>  Evaluación y retroalimentación a  la gestión institucional.</t>
    </r>
  </si>
  <si>
    <t xml:space="preserve">Compilación y divulgación  de sugerencias ciudadanas causadas por los informes de RPC
</t>
  </si>
  <si>
    <t>3 compilaciones y divulgaciones de  sugerencias recibidas por la ciudadanía en canales y espacios implementados para RPC
(como ferias de servicios, salidas del gobernador y redes sociales: Facebook)</t>
  </si>
  <si>
    <t>Secretaría  General</t>
  </si>
  <si>
    <t>Día último de Abril, Agosto y Diciembre</t>
  </si>
  <si>
    <t>Secretaría TIC
Secretaría de Desarrollo Social</t>
  </si>
  <si>
    <t xml:space="preserve">Realizar balance  de resultados del proceso RPC, avance en temas transversales y la gestión pública, establecer Plan de Mejora, publicar e informar su avance </t>
  </si>
  <si>
    <t xml:space="preserve">Evaluación y Plan de Mejora </t>
  </si>
  <si>
    <t>Control Interno</t>
  </si>
  <si>
    <t>Anual</t>
  </si>
  <si>
    <t xml:space="preserve">Secretaria de Planeación </t>
  </si>
  <si>
    <t>Estrategia de Participación Ciudadana en la Gestión Pública</t>
  </si>
  <si>
    <t>Fase del Ciclo de la Gestión</t>
  </si>
  <si>
    <t>Formato de Planeación de la Participación</t>
  </si>
  <si>
    <t>Objetivo de la Actividad</t>
  </si>
  <si>
    <t>Meta/Producto</t>
  </si>
  <si>
    <t xml:space="preserve">Indicador </t>
  </si>
  <si>
    <t>Fecha Programada</t>
  </si>
  <si>
    <t>Diagnóstico</t>
  </si>
  <si>
    <t>Elaboración participativa de una caracterización de la población juvenil (organizaciones y plataformas municipales de juventud)
- Consolidar y revisar la situación normativa de las plataformas registradas (resolución de conformación)
-Verificar en el territorio la información suministrada (obtención de información con fuentes primarias)
-Actualizar el registro normativo de las plataformas, 
- Actualizar los datos de contacto de los responsables de las organizaciones
- Actualizar la información de las acciones que desarrollan las organizaciones, frente a la Política Pública de Juventud de Cundinamarca.</t>
  </si>
  <si>
    <t>Actualizar la situación actual de la población juvenil y de  las plataformas municipales de juventud.</t>
  </si>
  <si>
    <t>#  caracterización realizadas</t>
  </si>
  <si>
    <t>Gerente de juventud y adultez</t>
  </si>
  <si>
    <t>Secretaría de Desarrollo Social e Inclusión; Jefatura de Gabinete</t>
  </si>
  <si>
    <r>
      <t xml:space="preserve">Socialización con poblaciones afros e indígenas residentes en Cundinamarca de los diagnósticos realizados:
</t>
    </r>
    <r>
      <rPr>
        <sz val="10"/>
        <color indexed="8"/>
        <rFont val="Verdana"/>
        <family val="2"/>
      </rPr>
      <t>1. INDIGENA: 1 Mesa Deparatamental Indígena antes del 30/11/2019
2. AFRO: 2 Sesiones con la Comisión Consultiva Afro antes del 30/11/2019</t>
    </r>
  </si>
  <si>
    <t>Elaborar de manera participativa el diagnóstico para las políticas públicas con enfoque diferencial para las poblaciones LGTBI, afros e indígenas</t>
  </si>
  <si>
    <t># de diagnósticos realizados con la participación de poblaciones LGTBI, afros e indígenas</t>
  </si>
  <si>
    <t>Gerente para la atención de grupos étnicos y comunidades LGTBI</t>
  </si>
  <si>
    <t>Secretaría de Planeación - Dirección de Políticas Públicas</t>
  </si>
  <si>
    <t>Formulación/Planeación de Políticas, Planes, Programas y Proyectos</t>
  </si>
  <si>
    <t>Puesta en Marcha de la Apuesta Transversal Afro "Cundinamarca Afro Trenzando Sueños": 1. Contratación de una Organización de Afrocundinamarqueses para Levantamiento de diagnostico de la población Afro; 2. Contratación de un Enlace AfroCundinamarques para apoyar la implementación de la Apuesta y el fortalecimiento de organizaciones Afro; 3. Compilación, procesamiento y producción de información para la focalización de acciones sectoriales en favor de Grupos Afro;  4. Reuniones para puesta en marcha de una Agenda de Trazabilidad Etnica con instituciones con metas relacionadas y objetos misionales relacionados con la apuesta 5. Diseño Metodologico Mesas de Trabajo Afro con el acompañamiento y apoyo de las instituciones asociadas; 6. Programación de Mesas de Trabajo Afro Municipales; 7. Realización Mesas de Trabajo con el acompañamiento de instituciones comprometidas y con la Comunidad Afrodescendiente de Cundinamarca; 8. Seguimiento a compromisos de las instituciones asociadas y de la comunidad Beneficiaria</t>
  </si>
  <si>
    <t>Formular documentos técnico que incluyan las dimensiones de la población Afrocolombiana e indígenas con la participación de esto grupos poblacionales.</t>
  </si>
  <si>
    <t># de grupos poblacionales que paricipan en la fomulación de políticas públicas</t>
  </si>
  <si>
    <t>Gerente para la atención de grupos étnicos y comunidades LGTBIGerente Jóvenes</t>
  </si>
  <si>
    <t>Secretaría de Planeación - Dirección de Políticas Públicas y demás Secretarías</t>
  </si>
  <si>
    <t>Implementación / ejecución</t>
  </si>
  <si>
    <t>Orientar a los actores del Departamento y 116 municipios en la participación ciudadana para el proceso RPC a los niños, niñas, adolescentes, jóvenes y ciudadanos</t>
  </si>
  <si>
    <t>1 Directriz Rendición Pública de Cuentas de niñas, niños, adolescentes y jovenes implementada</t>
  </si>
  <si>
    <t>Directriz implementada</t>
  </si>
  <si>
    <t>Participación de la población Indígena y de los enlaces institucionales en círculos de la palabra y submesa técnica etnias.</t>
  </si>
  <si>
    <t>Llevar a cabo la participación de la población indígena en instancias afines para fortalecer el enfoque diferencial étnico.</t>
  </si>
  <si>
    <t># de escenarios incluidores de iniciativa de la población indígena/ # de población indígena participativa</t>
  </si>
  <si>
    <t>Los Institutos: IDECUT, ICCU, INDEORTES; la Secretarías de la Mujer, Competitividad, Planeacion, Ambiente, Educación, Salud y UE de Vivienda.</t>
  </si>
  <si>
    <t>3.3</t>
  </si>
  <si>
    <t>Participación de la población afro residente en Cundinamarca en las instancias de participación para afros.</t>
  </si>
  <si>
    <t>Fortalecer las instancias de participación en temas relacionados con su enfoque étnico.</t>
  </si>
  <si>
    <t>3.4</t>
  </si>
  <si>
    <t xml:space="preserve">Acompañar y asesorar  a los enlaces municipales para el seguimiento de las plataformas.
-Priorizar los municipios, teniendo en cuenta la solicitudes de cada municipio, de las organizaciones juveniles.
-Realizar contacto con la administración municipal y el personero municipal.
-Realizar una charla de sensibilización con la poblacion joven del municipio.
-Acompañar al personero municipal, en las actividades necesarias para la elaboración del documento. </t>
  </si>
  <si>
    <t>Acompañar a los municipios en la actualización de las Plataformas municipales de Juventud.</t>
  </si>
  <si>
    <t>60 % de los municipios (52) del departamento con plataforma actualizada</t>
  </si>
  <si>
    <t># de plataformas municipaes de juventud actualizadas/52</t>
  </si>
  <si>
    <t>Secretario de Desarrollo Social</t>
  </si>
  <si>
    <t>Control / Evaluación</t>
  </si>
  <si>
    <t>Acompañamiento y orientación técnica a los enlaces municipales para el monitoreo a las plataformas juveniles
-Realizar el acercamiento con el encargado de jvuentud en cada municipio
-Socializar los instrumentos en cada municipio (fichas de caracterización, estrategias de promoción, etc.)
-Actualización con la información obtenida desde cada municipio.</t>
  </si>
  <si>
    <t>Monitorear el avance, actualización y funcionamiento de las plataformas municipales de juventud</t>
  </si>
  <si>
    <t># de informes de monitoreo a las plataformas juveniles</t>
  </si>
  <si>
    <t>Gerente de Juventud y adultez</t>
  </si>
  <si>
    <t>Identificar y dinamizar las instancias de participación juvenil a traves de la apuesta transversal de "Juventud".
-Hacer seguimiento con los enlaces de las diferentes entidades en las transversales.</t>
  </si>
  <si>
    <t>Fortalecer la participacion juvenil desde las apuestas transversales.</t>
  </si>
  <si>
    <t>Instancias fortalecida para la participacion juvenil.</t>
  </si>
  <si>
    <t>Gerente para la Juventud y adultez</t>
  </si>
  <si>
    <t>Secretarías de Desarrollo Social, Prensa, Educación, Indeportes, Competitividad, Agricultura</t>
  </si>
  <si>
    <t>5.2</t>
  </si>
  <si>
    <t>Operación y mantenimiento de espacios de participación de Grupos Étnicos y Sectores Sociales LGBTI: 
1. Implementación de un proceso de Consulta Previa del Documento Técnico para la Inclusión de las Dimensiones de la Población Afro- Socialización de Cifras y Realidades para el mejoramiento de condiciones sociales de Grupos Afrocolombianos residentes en Cundinamarca - ante la Comisión Consultiva Afrodescendiente de Cundinamarca máximo órgano de participación de Grupos de Comunidades Negras, Afrocolombianas, raizales y Palenqueras cuya fecha máxima de implementación será el 30 de Noviembre de 2019 ; 2. Implementación de un proceso de Consulta Previa del Documento Técnico para la Inclusión de las Dimensiones de la Población Indígena- Socialización de Cifras y Realidades para el mejoramiento de condiciones sociales de Grupos Indígenas residentes en Cundinamarca - ante la Mesa Departamental Indígena de Cundinamarca máximo órgano de participación de Autoridades Indígenas de Cundinamarca cuya fecha máxima de sesión sería el 30 de Noviembre de 2019 ; 3. Publicación de Cifras relacionadas con Comunidades NARP - Negras, Afrocolombianas, Raizales y Palenqueras - Indíegenas en el Sistema de Información Geográfica del Departamento.</t>
  </si>
  <si>
    <t>Fortalecer la participación de la población Afrodescendiente residente en Cundinamarca con acciones institucionales focalizadas desde las apuestas transversales</t>
  </si>
  <si>
    <t># de acciones afirmativas de iniciativa Afrodescendiente Realizadas</t>
  </si>
  <si>
    <t>Secretarías de Desarrollo Social, Prensa, Educación, Indeportes y Secretaría de Gobierno</t>
  </si>
  <si>
    <t>30 de junio  y 30 de noviembre</t>
  </si>
  <si>
    <t>5.4</t>
  </si>
  <si>
    <t>Operación y mantenimiento de la Apuesta Transversal Indígena"Cundinamarca Indígena Tejiendo Sueños": 1. Contratación de equipo técnico para implementación de un proceso de consulta previa con población Indígena; 2. Socialización sectorial del Documento que integra las cifras y dimensiones de los Grupos Indígenas y Afrocolombianos con las Insituticiones Departamentales y Nacionales;  3. Reuniones para puesta en marcha de una Agenda de Trazabilidad Etnica con instituciones con metas relacionadas y objetos misionales relacionados con la apuesta; 4. Seguimiento a compromisos de las instituciones asociadas y de la comunidad Beneficiaria; todo lo anterio a través de la Submesa Técnica de Etnias que se materializaría mediante mínimo 2 sesiones antes del 30/11/2019</t>
  </si>
  <si>
    <t>Fortalecer la participación de la población Indígena residente en Cundinamarca con acciones institucionales focalizadas desde las apuestas transversales</t>
  </si>
  <si>
    <t># de acciones afirmativas de iniciativa Indígena Realizadas</t>
  </si>
  <si>
    <t xml:space="preserve"> 30 de noviembre</t>
  </si>
  <si>
    <t>Acciones Transversales</t>
  </si>
  <si>
    <t xml:space="preserve">Validación del Proyecto de Ordenanza de la Política pública de Participación Ciudadana </t>
  </si>
  <si>
    <t>Lograr visto bueno al proyecto de ordenanza de la política pública de participación ciudadana por parte de la secretaría jurídica</t>
  </si>
  <si>
    <t># proyecto de ordenanza validado</t>
  </si>
  <si>
    <t>Secretaría de Gobierno/ Secretaría Jurídica</t>
  </si>
  <si>
    <t>Secretaria de Planeación</t>
  </si>
  <si>
    <t>8 de febrero</t>
  </si>
  <si>
    <t>Radicación del proyecto de  de Ordenanza de la Política pública de Participación Ciudadana, junto con el documento de política, el diagnóstico, el plan de implementación y los conceptos favorables de Planeación y hacienda</t>
  </si>
  <si>
    <t>Iniciar trámite de adopción ante la asamblea departamental</t>
  </si>
  <si>
    <t xml:space="preserve"># proyecto de ordenanza radicados </t>
  </si>
  <si>
    <t>Secretaría de Gobierno- Dirección de Asuntos Municipales</t>
  </si>
  <si>
    <t>15 de febrero</t>
  </si>
  <si>
    <t>Exponer los contenidos, objetivos y metas de la política pública de participación ciudadana ante la asamblea departamental</t>
  </si>
  <si>
    <t># proyecto de ordenanza sustentados</t>
  </si>
  <si>
    <t>Secretaría de Gobierno</t>
  </si>
  <si>
    <t>2.4</t>
  </si>
  <si>
    <t xml:space="preserve">Aprobación y adopción de la Política Pública de Participación Ciudadana </t>
  </si>
  <si>
    <t xml:space="preserve">Lograr la aprobación y adopción de la Pol´tica Pública de Participación Ciudadana </t>
  </si>
  <si>
    <t># de Políticas Públicas aprobadas y adopatadas</t>
  </si>
  <si>
    <t>Secretaría de Gobierno/ Asamblea de Cundinamarca/ Secretaría Jurídica/ Despacho</t>
  </si>
  <si>
    <t>2.5</t>
  </si>
  <si>
    <t>3.5</t>
  </si>
  <si>
    <t>3.6</t>
  </si>
  <si>
    <t>Elaboración y ejecución del plan de socialización y divulgación de la Política Pública de Participación Ciudadana</t>
  </si>
  <si>
    <t xml:space="preserve">Elaborar e implementar el plan de socialización y divulgación de la Política Pública de participación ciudadana </t>
  </si>
  <si>
    <t># de Planes de socialización y divulgación elaborados y ejecutados</t>
  </si>
  <si>
    <t>Secretarías de Prensa y TIC</t>
  </si>
  <si>
    <t>Ejecución del plan de implementación de la Política Pública de Participación Cudadana</t>
  </si>
  <si>
    <t>Lograr avanzar en un 5% en la ejecución del plan de implementación</t>
  </si>
  <si>
    <t>5% de ejecución del plan de implementación</t>
  </si>
  <si>
    <t>31 de Julio</t>
  </si>
  <si>
    <t xml:space="preserve">30 de Abril </t>
  </si>
  <si>
    <t>30 de Marzo</t>
  </si>
  <si>
    <t>Informes ante el Consejo Departamental de Participación Ciudadana</t>
  </si>
  <si>
    <t>informar sobre el avance de la implementación de la política pública de participación ciudadana ante el consejo departamental de participación ciudadana</t>
  </si>
  <si>
    <t># informes presentados ante el Consejo Departamental de Participación Ciudadana</t>
  </si>
  <si>
    <t>Informe de implementación ante la asambea departamental</t>
  </si>
  <si>
    <t>informar sobre el avance de la implementación de la política pública de participación ciudadana ante la Asamblea Departamental</t>
  </si>
  <si>
    <t># informes presentados ante la Asamblea Departamental</t>
  </si>
  <si>
    <t xml:space="preserve">Reporte de los avances, logros y dificultades de la implementación de la Política Pública de Participación en el informe de gestión y de empalme </t>
  </si>
  <si>
    <t xml:space="preserve">Reportar los avances, logros y dificultades de la implementación de la Política Pública de Participación en el informe de gestión y de empalme </t>
  </si>
  <si>
    <t># de reportes realizado</t>
  </si>
  <si>
    <t>Informe en la comisión de ampalme</t>
  </si>
  <si>
    <t xml:space="preserve">Exponer los avances y recomendaciones para  garantizar la continuidad de la implementación de la Política Pública de Participación Ciudadana </t>
  </si>
  <si>
    <t># politícas públias expuesta y con continuidad</t>
  </si>
  <si>
    <t xml:space="preserve">Orientación y acompañamiento a los municipios interesados en la implementación de la Política Pública de Participación Social en Salud (PPSS) </t>
  </si>
  <si>
    <r>
      <rPr>
        <sz val="10"/>
        <color theme="1"/>
        <rFont val="Arial"/>
        <family val="2"/>
      </rPr>
      <t>Orientación y acompañamiento para realizar el seguimiento semestral del plan de acción de la Po</t>
    </r>
    <r>
      <rPr>
        <sz val="10"/>
        <color rgb="FF000000"/>
        <rFont val="Arial"/>
        <family val="2"/>
      </rPr>
      <t>litica publica de participación social en salud en los municipios interesados.</t>
    </r>
  </si>
  <si>
    <t># de municipios con PPSS con el primer seguimiento</t>
  </si>
  <si>
    <t>Oficina de Participación y Atención Ciudadana en Salud</t>
  </si>
  <si>
    <t xml:space="preserve">Secretaría de Planeación - Secretaria de Gobierno </t>
  </si>
  <si>
    <t xml:space="preserve">Febrero
a Noviembre 2019
</t>
  </si>
  <si>
    <t>3.7</t>
  </si>
  <si>
    <t>2.6</t>
  </si>
  <si>
    <t xml:space="preserve">Orientación y acompañamiento a los municipios para la puesta en funcionaminto del Servicio de Atención al Ciudadano (SAC); d conformidad a la directriz del Ministerio de salud </t>
  </si>
  <si>
    <t>Garantizar el derecho a la salud a traves de la estrategia del defensor del ciudadano, realizando acompañamiento en la conformación de las oficinas de servicio de atencion a la comunidad (SAC)</t>
  </si>
  <si>
    <t>14 municipios con SAC implementado</t>
  </si>
  <si>
    <t># de municipios con SAC implementado</t>
  </si>
  <si>
    <t>Dirección Atención al Ciudadano del Departamento</t>
  </si>
  <si>
    <t>Febrero-Noviembre 2019</t>
  </si>
  <si>
    <t xml:space="preserve">Diseñar el curso de capacitacion sobre control social de los recursos públicos </t>
  </si>
  <si>
    <t>Realizar un curso de capacitación en control social de los recursos públicos de salud dirigido a las asociaciones de usuarios y veedurias en salud de los municipios.</t>
  </si>
  <si>
    <t xml:space="preserve">Curso realizado de capacitacion </t>
  </si>
  <si>
    <t># participantes al curso de control social</t>
  </si>
  <si>
    <t xml:space="preserve">Secretaría de Gobierno y OPACS </t>
  </si>
  <si>
    <t xml:space="preserve">Mayo - julio </t>
  </si>
  <si>
    <t xml:space="preserve">Realización del segundo Foro Departamental de Participación Social en Salud y encuentros provinciales
</t>
  </si>
  <si>
    <t>Foro Departamental de participación social en salud</t>
  </si>
  <si>
    <t>30 de Septiembre</t>
  </si>
  <si>
    <t>5.3</t>
  </si>
  <si>
    <t>5.5</t>
  </si>
  <si>
    <t xml:space="preserve">Reaizar la visita de A.T a las E.S.E´S y entes territoriales  en formas de Participación Social. </t>
  </si>
  <si>
    <t>Brindar asistencia tecnica a las E.S.E y alcaldias para orientar en los territorios las estrategias de participación ciudadana.</t>
  </si>
  <si>
    <t xml:space="preserve">100% E.S.E'S y entes territoriales reciben visita A.T en formas de participación </t>
  </si>
  <si>
    <t>% de ESE'S y entidades territoriales que recibieron visita de A.T en formas de participación social</t>
  </si>
  <si>
    <t>De enero a Noviembre</t>
  </si>
  <si>
    <t xml:space="preserve">Puesta en marcha de solicitudes en linea, esto incluye consultas y estado actual de tramites en la ventanilla Unica Virtual </t>
  </si>
  <si>
    <t>1.7</t>
  </si>
  <si>
    <t xml:space="preserve">Seguimiento a las solicitudes emanadas por el boton de PSE (Autenticación de documentos Públicos) </t>
  </si>
  <si>
    <t xml:space="preserve">Secretaría de Hacienda
Secretaria Juridica                 Direccion de Gestión Documental </t>
  </si>
  <si>
    <t xml:space="preserve">Trimestral </t>
  </si>
  <si>
    <t>Elaborar e implementar guía estándar de contenido de respuesta a consultas de mayor demanda</t>
  </si>
  <si>
    <t>Guía estándar elaborada e implementada</t>
  </si>
  <si>
    <t xml:space="preserve">Secretaría Jurídica </t>
  </si>
  <si>
    <t>1) Elaboración de dos instrumentos archivísticos faltantes en el programa de gestión documental: a) Tablas de contro de acceso. b Banco terminología de series y subseries documentales. 2) Elaboración del modelo del Sistema integrado de conservación</t>
  </si>
  <si>
    <t>Dirección de Gestión Documental.</t>
  </si>
  <si>
    <t xml:space="preserve">31 de Agosto </t>
  </si>
  <si>
    <t xml:space="preserve">Implementar y desarrollar el modelo de asesoría virtual en el programa de gestión documental </t>
  </si>
  <si>
    <t xml:space="preserve">trimestral </t>
  </si>
  <si>
    <t>Actualización de los actos administrativos disponibles en linea para facilitar la consulta de los ciudadanos</t>
  </si>
  <si>
    <t>Publicacion del 100% de actos administrativos actualizado, disponibles en la web</t>
  </si>
  <si>
    <t>% de actos administrativos actualizado y disponibles en la web</t>
  </si>
  <si>
    <t xml:space="preserve">Dirección de Gestión Documental y Oficina Asesora Juridica de la Secretaria Generl. </t>
  </si>
  <si>
    <t xml:space="preserve">Eliminacion de documentos de las entidades del sector central de la Gobernación. </t>
  </si>
  <si>
    <t>Implementación y desarrollo de la estrategia de  información en la Biblioteca Virtual sobre estudios e investigaciones que adelantan las Secretarías</t>
  </si>
  <si>
    <t xml:space="preserve">Dirección de Gestión Documental- Cordinación de Archivo Central </t>
  </si>
  <si>
    <t xml:space="preserve">Dirección de Gestión Documental/ Consejo Departamental de Archivos </t>
  </si>
  <si>
    <t>Código:                          E-DEAG-FR-049</t>
  </si>
  <si>
    <t>Versión:                                              1</t>
  </si>
  <si>
    <t>Fecha de Aprobación:            17/07/2017</t>
  </si>
  <si>
    <t>Componente 4:  Servicio al Ciudadano</t>
  </si>
  <si>
    <t>Entidades que ayudan</t>
  </si>
  <si>
    <r>
      <t xml:space="preserve">Subcomponente 1.
</t>
    </r>
    <r>
      <rPr>
        <sz val="12"/>
        <color rgb="FF000000"/>
        <rFont val="Calibri"/>
        <family val="2"/>
      </rPr>
      <t xml:space="preserve">Estructura administrativa y Direccionamiento estratégico </t>
    </r>
  </si>
  <si>
    <t>Seguimiento a la implementación y apropiación del protocolo de servicios para los servidores del sector central de la Gobernación.</t>
  </si>
  <si>
    <t>Secretaría General</t>
  </si>
  <si>
    <t>Dirección de Atención al Ciudadano Secretaría de Prensa y TIC</t>
  </si>
  <si>
    <t xml:space="preserve">1. Nueva estrategia de servicio de los POING.                                                        2.Seguimiento a los lineamientos propuestos para los POING. </t>
  </si>
  <si>
    <t>Secretaria de Hacienda
Secretaria de Educacion
Secretaria de Movilidad</t>
  </si>
  <si>
    <r>
      <t xml:space="preserve">Subcomponente 2.
</t>
    </r>
    <r>
      <rPr>
        <sz val="12"/>
        <color rgb="FF000000"/>
        <rFont val="Calibri"/>
        <family val="2"/>
      </rPr>
      <t>Fortalecimiento de los canales de atención.</t>
    </r>
  </si>
  <si>
    <t xml:space="preserve">Actualización del portafolio de servicios de la Gobernación de Cundinamarca 100% Publicado </t>
  </si>
  <si>
    <t xml:space="preserve">Actualización e incorporación permanente del calendario de principales eventos de la Gobernación de Cundinamarca </t>
  </si>
  <si>
    <t>Secretarías TIC y General</t>
  </si>
  <si>
    <t xml:space="preserve">
Fortalecer y socializar la Instalación de señales inclusivas  para invidentes de los espacios físicos de la Gobernación de Cundinamarca con información  de básica de interés 
</t>
  </si>
  <si>
    <t>Empresa Inmobiliaria del Depto</t>
  </si>
  <si>
    <t xml:space="preserve">30 de Agosto </t>
  </si>
  <si>
    <t>Secretaría General Secretaria TIC</t>
  </si>
  <si>
    <r>
      <t xml:space="preserve">Subcomponente 3. </t>
    </r>
    <r>
      <rPr>
        <sz val="12"/>
        <color rgb="FF000000"/>
        <rFont val="Calibri"/>
        <family val="2"/>
      </rPr>
      <t>Talento humano</t>
    </r>
  </si>
  <si>
    <t>Implementación de la estrategia motivacional dirigida a los servidores públicos:  “Con la razón y el corazón soy servidor público siempre para mi gente”</t>
  </si>
  <si>
    <t xml:space="preserve">Realizar una (1) carrera de observación para afianzar la apropiación del protocolo de atención al ciudadano a los servidores publicos de la Gobernación. </t>
  </si>
  <si>
    <t>Secretaría de La Función Pública</t>
  </si>
  <si>
    <t xml:space="preserve"> 
Secretaria de Planeación y Secretaria General</t>
  </si>
  <si>
    <t xml:space="preserve">30 de agosto </t>
  </si>
  <si>
    <t>Ejecutar los mecanismos de sensibilización y orientación a funcionarios de la Gobernación  para el uso de la plataforma MERCURIO y fortalecimiento de la respuesta oportuna a requerimientos.</t>
  </si>
  <si>
    <t>Secretaría General Secretaría TIC</t>
  </si>
  <si>
    <r>
      <t xml:space="preserve">Subcomponente 4. 
</t>
    </r>
    <r>
      <rPr>
        <sz val="12"/>
        <color rgb="FF000000"/>
        <rFont val="Calibri"/>
        <family val="2"/>
      </rPr>
      <t>Normativo y procedimental</t>
    </r>
  </si>
  <si>
    <t xml:space="preserve"> Fortalecer  plan  de trabajo para la Implementación de la política de protección de datos. </t>
  </si>
  <si>
    <t>Secretaría TIC, Secretaria de la Función pública y Secretaría Jurídica</t>
  </si>
  <si>
    <t xml:space="preserve">Realizar la caracterización de usuarios según los lineamientos del Índice de Gobieno Abierto </t>
  </si>
  <si>
    <t>1 caracterización de usuarios según lineamientos IGA realizada</t>
  </si>
  <si>
    <r>
      <t xml:space="preserve">Subcomponente 5. </t>
    </r>
    <r>
      <rPr>
        <sz val="12"/>
        <color rgb="FF000000"/>
        <rFont val="Calibri"/>
        <family val="2"/>
      </rPr>
      <t>Relacionamiento con el ciudadano</t>
    </r>
  </si>
  <si>
    <t>Salidas de la Unidad Movil a los municipios del Departamento de Cundinamarca, para prestar servicios de atencion al ciudadano.</t>
  </si>
  <si>
    <t>30 de Marzo
30 de Junio
31 de Octubre y 30 de Noviembre</t>
  </si>
  <si>
    <t>30 de Abril
31 de Agosto
30 de Noviembre</t>
  </si>
  <si>
    <t>30 de Noviembre</t>
  </si>
  <si>
    <r>
      <t xml:space="preserve">Encuentro de diálogo con los niños, niñas, adolescentes y jóvenes con el Sr. Gobernador. </t>
    </r>
    <r>
      <rPr>
        <sz val="10"/>
        <color rgb="FFFF0000"/>
        <rFont val="Arial"/>
        <family val="2"/>
      </rPr>
      <t/>
    </r>
  </si>
  <si>
    <t>Informe de apropiación de protocolo, cronograma, planillas de asistencia y registros fotográficos</t>
  </si>
  <si>
    <t>1. Calendario de eventos principales actualizado y disponible en la web. 
2. Número de eventos publicados en la web</t>
  </si>
  <si>
    <t>Socializar por medio de cualquier canal informativo la señalización instalada en la Gobernación para personas invidentes.</t>
  </si>
  <si>
    <t xml:space="preserve">Puesta en funcionamiento para los ciudadanos,  la Ventanilla Unica Virtual con 30 trámites </t>
  </si>
  <si>
    <t>30 de Marzo
30 de Junio
31 de Octubre 30 Noviembre</t>
  </si>
  <si>
    <t>30 de Abril
31 de Agosto
30  Noviembre</t>
  </si>
  <si>
    <r>
      <t>1. Seguimiento y control por medio de mesas de trabajo con los administradores de PQRS  para fortaleceler respuesta oportuna a requerimientos.</t>
    </r>
    <r>
      <rPr>
        <sz val="11"/>
        <color rgb="FFFF0000"/>
        <rFont val="Arial"/>
        <family val="2"/>
      </rPr>
      <t xml:space="preserve"> Se sugiere establecer cuantas meses de trabajo. Son 4??</t>
    </r>
    <r>
      <rPr>
        <sz val="11"/>
        <color theme="1"/>
        <rFont val="Arial"/>
        <family val="2"/>
      </rPr>
      <t xml:space="preserve">
 </t>
    </r>
  </si>
  <si>
    <t>No. de caracterizaciones según IGA realizada</t>
  </si>
  <si>
    <t>Actualización permanente de la información institucional registrada en el Portal Web y  micrositios de la Gobernación de conformidad con la normativa vigente</t>
  </si>
  <si>
    <t xml:space="preserve">Informe de seguimiento a las consultas y trámites que realicen los usuarios a través de la Ventanilla Unica Virtual </t>
  </si>
  <si>
    <t xml:space="preserve">Hacer seguimiento a la actualización de las hojas de vida en el SIGEP para funcionarios y contratistas. </t>
  </si>
  <si>
    <t>Tres (3) seguimientos</t>
  </si>
  <si>
    <t>Una (1) encuesta</t>
  </si>
  <si>
    <t xml:space="preserve">Informe de seguimiento de solicitudes emanadas por el botón de PSE      (autenticación de documentos Públicos ) </t>
  </si>
  <si>
    <t>Un (1) formulario ajustado e implementado</t>
  </si>
  <si>
    <t>Instrumentos de gestión documental con el lleno de requisitos</t>
  </si>
  <si>
    <t xml:space="preserve">Modelo de asesoría virtual en programa de Gestión Documental
100% municipios que demanden asistencia técncia con asesoría virtual
</t>
  </si>
  <si>
    <t xml:space="preserve">Seguimiento a las series y subseries relacionadas con gestión documental a entidades del sector central de la Gobernación. </t>
  </si>
  <si>
    <t>Reportes e informes de declaratorias de bien cultura archivistico de Cundinamarca</t>
  </si>
  <si>
    <t>Guía elaborada,socializada e implementada</t>
  </si>
  <si>
    <t>Tres (3) diagnósticos para política pública realizados 1 para LGTBI, 1 para afro, 1 para indígenas</t>
  </si>
  <si>
    <r>
      <rPr>
        <sz val="10"/>
        <color rgb="FFFF0000"/>
        <rFont val="Verdana"/>
        <family val="2"/>
      </rPr>
      <t>Dos</t>
    </r>
    <r>
      <rPr>
        <sz val="10"/>
        <rFont val="Verdana"/>
        <family val="2"/>
      </rPr>
      <t xml:space="preserve"> (2) grupos poblacionales: afros, indígenas participantes en la formulación de las políticas públicas</t>
    </r>
  </si>
  <si>
    <t>un (1) proyecto de ordenanza validado</t>
  </si>
  <si>
    <t>un (1) proyecto de ordenanza radicado</t>
  </si>
  <si>
    <t>Sustentación ante  la asamblea departamental del proyecto de ordenanda de la Política Pública de participacón Ciudadana.</t>
  </si>
  <si>
    <t>Un (1)proyecto de ordenanza sustentado</t>
  </si>
  <si>
    <t>Una (1|) politíca públia aprobada y adoptada</t>
  </si>
  <si>
    <t>Implementar las directrices establecidas en el decreto departamental 311 de octubre 8 de 2018, para la participación de los niños, niñas, adolescentes, jóvenes y ciudadanos:
-Realizar una sensibilización con la comunidad joven del departamento, mediante procesos de intervención en el territorio.
-Preparar el diálogo con la comunidad, estableciendo las estrategias para este fin.
-Realizar una rendición de cuentas periodica, utilizando los diferentes medios y estrategias (medios digitales)
-Hacer una retroalimentación con las inquietudes, solicitudes y comentarios que se deriven de estas actividades.</t>
  </si>
  <si>
    <t>Dos (2) instancias abiertos a la participación de la población indígena incluyen sus iniciativas.</t>
  </si>
  <si>
    <t>Dos (2) instancias  escenarios abiertos a la participación de la población indígena incluyen sus iniciativas.</t>
  </si>
  <si>
    <t>Un (1) plan de socialización y divulgación elaborado y ejecutado</t>
  </si>
  <si>
    <t>Avanzar en un 5% en el plan de implementación de la política pública de participación ciudadana</t>
  </si>
  <si>
    <t>100% municipios con plan de acción de la Poltíca Pública de Participación Social en Salud con el primer seguimiento</t>
  </si>
  <si>
    <t>Un (1) informe de monitoreo a las plataformas juveniles</t>
  </si>
  <si>
    <t>Dos (2) informes presentados ante el Consejo Departamental de Participación Ciudadana</t>
  </si>
  <si>
    <t>Un (1) informe presentado ante la Asamblea Departamental</t>
  </si>
  <si>
    <r>
      <t>Un (1) reporte</t>
    </r>
    <r>
      <rPr>
        <sz val="10"/>
        <color rgb="FFFF0000"/>
        <rFont val="Arial"/>
        <family val="2"/>
      </rPr>
      <t xml:space="preserve"> de avance </t>
    </r>
  </si>
  <si>
    <r>
      <t xml:space="preserve"> </t>
    </r>
    <r>
      <rPr>
        <sz val="10"/>
        <color rgb="FFFF0000"/>
        <rFont val="Arial"/>
        <family val="2"/>
      </rPr>
      <t>Un (1)</t>
    </r>
    <r>
      <rPr>
        <sz val="10"/>
        <rFont val="Arial"/>
        <family val="2"/>
      </rPr>
      <t xml:space="preserve"> i</t>
    </r>
    <r>
      <rPr>
        <sz val="10"/>
        <color rgb="FF000000"/>
        <rFont val="Arial"/>
        <family val="2"/>
      </rPr>
      <t>nforme con politíca públia expuesta y con continuidad</t>
    </r>
  </si>
  <si>
    <r>
      <rPr>
        <sz val="10"/>
        <color rgb="FFFF0000"/>
        <rFont val="Verdana"/>
        <family val="2"/>
      </rPr>
      <t>Una (</t>
    </r>
    <r>
      <rPr>
        <sz val="10"/>
        <rFont val="Verdana"/>
        <family val="2"/>
      </rPr>
      <t>1) instancia (apuesta transversal) dinamizada.</t>
    </r>
  </si>
  <si>
    <t xml:space="preserve">El segundo Foro Departamental de participación Social en Salud dirigido a los funcionarios de las alcaldias municipales, prestadores de servicios de salud, organizaciones sociales, instituciones educativas de nivel superior, lideres SIAU y SAC y comunidad en general. </t>
  </si>
  <si>
    <r>
      <rPr>
        <sz val="10"/>
        <color rgb="FFFF0000"/>
        <rFont val="Verdana"/>
        <family val="2"/>
      </rPr>
      <t>Un (1) foro</t>
    </r>
    <r>
      <rPr>
        <sz val="10"/>
        <rFont val="Verdana"/>
        <family val="2"/>
      </rPr>
      <t xml:space="preserve"> y # de grupos sociales participantes. 
</t>
    </r>
  </si>
  <si>
    <r>
      <rPr>
        <sz val="10"/>
        <color rgb="FFFF0000"/>
        <rFont val="Verdana"/>
        <family val="2"/>
      </rPr>
      <t>Dos</t>
    </r>
    <r>
      <rPr>
        <sz val="10"/>
        <color rgb="FF000000"/>
        <rFont val="Verdana"/>
        <family val="2"/>
      </rPr>
      <t xml:space="preserve"> (2) acciones afirmativas de inciativa Indígena  apoyadas en Apuesta transversal </t>
    </r>
  </si>
  <si>
    <r>
      <rPr>
        <sz val="10"/>
        <color rgb="FFFF0000"/>
        <rFont val="Verdana"/>
        <family val="2"/>
      </rPr>
      <t>Dos</t>
    </r>
    <r>
      <rPr>
        <sz val="10"/>
        <color rgb="FF000000"/>
        <rFont val="Verdana"/>
        <family val="2"/>
      </rPr>
      <t xml:space="preserve"> (2) acciones afirmativas de inciativa Afrodescendiente  apoyadas en Apuesta transversal </t>
    </r>
  </si>
  <si>
    <t xml:space="preserve">100% Portal web y micrositios actualizado </t>
  </si>
  <si>
    <t xml:space="preserve">Secretarua de las TIC
</t>
  </si>
  <si>
    <t>No. de solicitudes/Solicitudes emanadas por el botón PSE</t>
  </si>
  <si>
    <t>Una (1) Guía elaborada e implementada</t>
  </si>
  <si>
    <t>Dos (2) % instrumentos de gestión acordes a los requisitos</t>
  </si>
  <si>
    <t>Un (1) modelo de asesoría virtual
% municipios que demandan asistencia técnica con asesoría virtual
No. de muncipios que recibieron asistencia tecnica virtual/No. de municipios que solicitaron asistencia tecnica virtual</t>
  </si>
  <si>
    <t xml:space="preserve">Tres (3) informes de seguimiento </t>
  </si>
  <si>
    <t>Una (1) caracterización de la población juvenil del departamento</t>
  </si>
  <si>
    <t>Nueva estrategia de servicios e Informe de seguimiento y control POING</t>
  </si>
  <si>
    <t>Reporte y socialización trimestral clasificado de PQRSD.</t>
  </si>
  <si>
    <t>1 reporte trimestral  PQRSD elaborado y socializado 
2, Número de repotes PQRSD elaborado y socializado</t>
  </si>
  <si>
    <t xml:space="preserve"> 30 trámites en Ventallina Única Virtual.</t>
  </si>
  <si>
    <t xml:space="preserve">Realizar mesas de trabajo con el personal que fue capacitado mediante el diplomado, para replicar en la secretarias lo que dispone la Ley. </t>
  </si>
  <si>
    <t xml:space="preserve">Informe y resgistro de numero de ciudadanos atendidos a través de la unidad móvil en servicio al ciudadano. </t>
  </si>
  <si>
    <t xml:space="preserve">
Seguimiento al 100% portafolio de servicios publicado</t>
  </si>
  <si>
    <r>
      <t xml:space="preserve">No. de sectores socializados en series y subseries para la gestión documental
</t>
    </r>
    <r>
      <rPr>
        <sz val="10"/>
        <rFont val="Arial"/>
        <family val="2"/>
      </rPr>
      <t xml:space="preserve">
</t>
    </r>
  </si>
  <si>
    <t xml:space="preserve">
Un (1) Informe</t>
  </si>
  <si>
    <t>informe de documentos eliminados en ML</t>
  </si>
  <si>
    <t xml:space="preserve">No fases de procedimiento implementadas
</t>
  </si>
  <si>
    <t xml:space="preserve">Primera fase procedimiento entrega de información implementada
</t>
  </si>
  <si>
    <t xml:space="preserve">Disponer de herramientas que faciliten la interacción de los ciudadanos en condición de discapacidad visual y auditiva en el CIAC
</t>
  </si>
  <si>
    <t xml:space="preserve">Informe anual de las herramientas
</t>
  </si>
  <si>
    <t xml:space="preserve">Un (1) informe anual de las herramientas
</t>
  </si>
  <si>
    <t>Una (1)  guia elaborada, socializadas e implementada</t>
  </si>
  <si>
    <t xml:space="preserve">Realizar de manera aleatoria  cliente oculto para evaluar  el servicio que se presta a través de los canales, presencial, telefónico y virtual y generar recomendaciones </t>
  </si>
  <si>
    <t>3 monitoreos uno por cada canal de atención
Realizar monitoreos por cada canal de atención.</t>
  </si>
  <si>
    <t xml:space="preserve">No.de monitoreos incluidas las recomendaciones elaboradas
cuantos monitoreos?
</t>
  </si>
  <si>
    <t>30 de Junio
30 de Noviembre</t>
  </si>
  <si>
    <t xml:space="preserve">
Declaratorias de bien cultura archivistico de Cundinamarca</t>
  </si>
  <si>
    <t xml:space="preserve">No declaratorias de bien cultural archivistico elaborado y aprobado
</t>
  </si>
  <si>
    <t xml:space="preserve">No. de actualizaciones adelantadas /No  publicaciones requeridas por la normativa vigente </t>
  </si>
  <si>
    <r>
      <t xml:space="preserve">No de Trámites / No de consultas 
</t>
    </r>
    <r>
      <rPr>
        <sz val="10"/>
        <rFont val="Arial"/>
        <family val="2"/>
      </rPr>
      <t xml:space="preserve">
</t>
    </r>
  </si>
  <si>
    <t xml:space="preserve">Dinamizar mesas de trabajo con dependencias de la Gobernación para construir el mapa de riesgos de Corrupción </t>
  </si>
  <si>
    <t xml:space="preserve">Secretaria de la Función Pública
Gerencia de Buen Gobierno
</t>
  </si>
  <si>
    <t xml:space="preserve">
Gerencia de buen Gobierno</t>
  </si>
  <si>
    <t xml:space="preserve">Secretaria de la Función Pública
</t>
  </si>
  <si>
    <t>Primera y Segunda linea de Defensa (Líderes de procesos con riesgos de corrupción identificados)</t>
  </si>
  <si>
    <t>14 Mayo de 2019
14 Septimbre 2019
14 Enero 2020</t>
  </si>
  <si>
    <t>Monitorear y revisar controles eficaces y eficientes</t>
  </si>
  <si>
    <t>4.6</t>
  </si>
  <si>
    <t>Apoyar y dinamizar las actividades de monitoreo y revisión</t>
  </si>
  <si>
    <t xml:space="preserve">Realizar seguimiento a la efectividad de los controles incorporados - Riesgos de Corrupción 2018 </t>
  </si>
  <si>
    <t>Evaluar la elaboración Mapa de Riesgos de Corrupción</t>
  </si>
  <si>
    <t>Realizar seguimiento a la efectividad de los controles incorporados - Riesgos de Corrupción 2019</t>
  </si>
  <si>
    <t>asistencia</t>
  </si>
  <si>
    <t>GESTIÓN DE LA MEJORA CONTINUA</t>
  </si>
  <si>
    <t>Código: E - GMC - FR - 001</t>
  </si>
  <si>
    <t>Versión: 06</t>
  </si>
  <si>
    <t>IDENTIFICACIÓN DE RIESGOS</t>
  </si>
  <si>
    <t>Fecha de aprobación:  06/12/2018</t>
  </si>
  <si>
    <t>#</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</si>
  <si>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</si>
  <si>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</si>
  <si>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</si>
  <si>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</si>
  <si>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</si>
  <si>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</si>
  <si>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</si>
  <si>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</si>
  <si>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</si>
  <si>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</si>
  <si>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</si>
  <si>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</si>
  <si>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</si>
  <si>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</si>
  <si>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</si>
  <si>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</si>
  <si>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</si>
  <si>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</si>
  <si>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</si>
  <si>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</si>
  <si>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</si>
  <si>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</si>
  <si>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</si>
  <si>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</si>
  <si>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</si>
  <si>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</si>
  <si>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</si>
  <si>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</si>
  <si>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</si>
  <si>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</si>
  <si>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</si>
  <si>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</si>
  <si>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</si>
  <si>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</si>
  <si>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</si>
  <si>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</si>
  <si>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</si>
  <si>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</si>
  <si>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</si>
  <si>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</si>
  <si>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</si>
  <si>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</si>
  <si>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</si>
  <si>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</si>
  <si>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</si>
  <si>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</si>
  <si>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</si>
  <si>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</si>
  <si>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</si>
  <si>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</si>
  <si>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</si>
  <si>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</si>
  <si>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</si>
  <si>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Indicador del riesgo</t>
  </si>
  <si>
    <t>Posibilidad de recibir o solicitar cualquier dádiva durante la asistencia técnica</t>
  </si>
  <si>
    <t>Puede suceder que durante la asistencia técnica se hagan cobros adicionales no reglamentarios</t>
  </si>
  <si>
    <t>Desconocimiento de quien recibe la asistencia técnica
Falta denuncia ciudadana</t>
  </si>
  <si>
    <t>Asistencia Técnica</t>
  </si>
  <si>
    <t xml:space="preserve">1. Mala imagen institucional. 
2. Demandas y sanciones. 
3. Insatisfacción del usuario. 
4. Procesos disciplinarios. </t>
  </si>
  <si>
    <t>No</t>
  </si>
  <si>
    <t>Si</t>
  </si>
  <si>
    <t>Publicación a la ciudadanía de la asistencia técnica brindada en el departamento</t>
  </si>
  <si>
    <t>Asignado</t>
  </si>
  <si>
    <t>Adecuado</t>
  </si>
  <si>
    <t>Oportuna</t>
  </si>
  <si>
    <t>Prevenir</t>
  </si>
  <si>
    <t>Confiable</t>
  </si>
  <si>
    <t xml:space="preserve">Se investigan y resuelven oportunamente </t>
  </si>
  <si>
    <t>Completa</t>
  </si>
  <si>
    <t>Publicación periódicamente de la asistencia técnica brindada</t>
  </si>
  <si>
    <t>Fuerte</t>
  </si>
  <si>
    <t>Consolidar y publicar en la página web de la Gobernación, el plan de asistencia técnica con sus seguimientos periódicos para el conocimiento de la ciudadanía</t>
  </si>
  <si>
    <t>Ángela Andrea Forero</t>
  </si>
  <si>
    <t>30 de junio de 2018</t>
  </si>
  <si>
    <t>Abuso del poder 
Multiplicidad de planes y metodologías
Omisión en el cumplimiento de ética</t>
  </si>
  <si>
    <t>Realización (para los casos en los que es posible) de la asistencia técnica de manera virtual</t>
  </si>
  <si>
    <t>Realizar asistencia técnica de manera virtual para los casos en los que sea posible impartirla por éste medio</t>
  </si>
  <si>
    <t>1. Elaboración del procedimiento "Asistencia Técnica Virtual"
2. Socialización del procedimiento a los funcionarios de la Gobernación para su implementación</t>
  </si>
  <si>
    <t>30 de septiembre de 2018</t>
  </si>
  <si>
    <t xml:space="preserve">Ausencia de rendición de
cuentas en tema estratégicos de la Administración Departamental </t>
  </si>
  <si>
    <t>Puede suceder que  la información de rendicion de cuentas se realice de manera sesgada, con el fin de dilatar o disuadir  el control ciudadano con fines particulares</t>
  </si>
  <si>
    <t>Priorización de temas que atiendan a intereses particulares y no generales (comunidad)</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</si>
  <si>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</si>
  <si>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2- Improbable</t>
  </si>
  <si>
    <t>no</t>
  </si>
  <si>
    <t>Socialización Ruta Medolológica de Rendición  de cuentas</t>
  </si>
  <si>
    <t>Socializar la ruta metodológica de rendición de cuentas</t>
  </si>
  <si>
    <t>Elaborar y socializar informes trimestrales de seguimiento al Plan de Desarrollo Departamental con la gestión de la administración</t>
  </si>
  <si>
    <t>31 de diciembre de 2019</t>
  </si>
  <si>
    <t>No hay producto documentado para realizar rendición de cuentas.</t>
  </si>
  <si>
    <t>Implementación de la ruta metodológica establecida para la rendición de cuentas</t>
  </si>
  <si>
    <t>Implementar la ruta metodológica establecida de rendición de cuentas</t>
  </si>
  <si>
    <t xml:space="preserve">Utilizar todos lo medios de difusión y comunicación disponibles para la presentación y explicación de los resultados de la gestión de la entidad con la participación de la ciudadanía, otras entidades y entes de control abriendo un espacio de diálogo </t>
  </si>
  <si>
    <t>Jorge Alberto Camacho</t>
  </si>
  <si>
    <t>Posibilidad  de obtener un beneficio económico por alteración en la nómina</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</si>
  <si>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</si>
  <si>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</si>
  <si>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</si>
  <si>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</si>
  <si>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</si>
  <si>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</si>
  <si>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</si>
  <si>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</si>
  <si>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</si>
  <si>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</si>
  <si>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</si>
  <si>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No. de pagos de nómina observados</t>
  </si>
  <si>
    <t>Deficiencia o inconsistencia en el ingreso de la información al aplicativo que soporta la nómina.</t>
  </si>
  <si>
    <t>Revisión Liquidación de las prenóminas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</si>
  <si>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</si>
  <si>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</si>
  <si>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</si>
  <si>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</si>
  <si>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</si>
  <si>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</si>
  <si>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</si>
  <si>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</si>
  <si>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Deficiente liquidación de las horas extras.</t>
  </si>
  <si>
    <t xml:space="preserve">Uso del aplicativo OVER TIME para el reporte de las horas extras efectivamente laboradas por los docentes y administrativos de las IED´s.. </t>
  </si>
  <si>
    <t xml:space="preserve">Overtime es una herramienta desarollada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</si>
  <si>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</si>
  <si>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</si>
  <si>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 xml:space="preserve">Verificación de cumplimiento linemaientos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</si>
  <si>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</si>
  <si>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</si>
  <si>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 xml:space="preserve">Número de Horas Extras mensuales certificadas contra las aprobadas. </t>
  </si>
  <si>
    <t xml:space="preserve"> </t>
  </si>
  <si>
    <t>Regsitro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</si>
  <si>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</si>
  <si>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</si>
  <si>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</si>
  <si>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</si>
  <si>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3-Posible</t>
  </si>
  <si>
    <t>Pa</t>
  </si>
  <si>
    <t xml:space="preserve">Generar planillas con los titulares de derechos </t>
  </si>
  <si>
    <t>La Secretaría de Educación mensualmente entrega al operador el Anexo 6A-para la generación de planillas con los titulares de derechos registrados en el sistema de matrícula</t>
  </si>
  <si>
    <t>Garntizar la entrega adecuada a los titulares de derechos.</t>
  </si>
  <si>
    <t>Director de Cobertura</t>
  </si>
  <si>
    <t>Informe mensual de superivisión e interventorias</t>
  </si>
  <si>
    <t>Estudiantes beneficiados/pagados</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</si>
  <si>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</si>
  <si>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</si>
  <si>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</si>
  <si>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</si>
  <si>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Cruce  facturación versus SIMAT.</t>
  </si>
  <si>
    <t>Cruce de información mensual de niño a niño registrado en las planillas de la facturación y el SIMAT.</t>
  </si>
  <si>
    <t>Cruce de información mensual con datos SIMAT</t>
  </si>
  <si>
    <t>Informe mensual frente a SIMAT</t>
  </si>
  <si>
    <t xml:space="preserve">Aprobación de pagos </t>
  </si>
  <si>
    <t>No reconomiento de pago si se evidencia que se atienden niños que no estan en SIMAT.</t>
  </si>
  <si>
    <t>Restrición de pago cruce SIMAT.</t>
  </si>
  <si>
    <t>Solicitar y recibir dádivas para agilizar o realizar  trámites o servicios administrativos de tránsito y transporte.</t>
  </si>
  <si>
    <t>Puede suceder que se realicen cobros no autorizados para efectuar y agilizar trámites o servicios,  sin el lleno de los requisitos legales,  por parte de un servidor público en provecho propio o de un tercero.</t>
  </si>
  <si>
    <t>Presencia de tramitadores en el entorno de las Sedes Operativas de Tránsito</t>
  </si>
  <si>
    <t>Promoción del Transporte y la Movilidad</t>
  </si>
  <si>
    <t>1.Deterioro en la imagén institucional. (perdida de la  credibilidad y la transparencia de la entidad). 
2. Apertura de procesos disciplinarios. 
3. Demandas penales y sanciones legales. 
4. Hallazgos administrativos por entidades de control.</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</si>
  <si>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</si>
  <si>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</si>
  <si>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</si>
  <si>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</si>
  <si>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Débil</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</si>
  <si>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</si>
  <si>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</si>
  <si>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Diciembre 30 de 2019</t>
  </si>
  <si>
    <t>Informes, actas, registro fotográfico, soportes publicitarios</t>
  </si>
  <si>
    <t xml:space="preserve"> (No. de Sedes Operativas Verificadas en el periodo (Trimestral) /Total de Sedes Operativas)*100
.</t>
  </si>
  <si>
    <t>Desconocimiento de los usuarios de los procedimientos y requisitos legales establecidos por el Ministerio de Transporte para la realización de los trámites y servicios.</t>
  </si>
  <si>
    <t>Seguimientos trimestral en las Sedes Operativas del tiempo de respuesta de los trámites  y servicios que presta la Secretaria.
Matriz de Tramites actualizada en el  SUIT.</t>
  </si>
  <si>
    <t>Informes, actas, Matriz de trámites actualizada.</t>
  </si>
  <si>
    <t>Extralimitación de funciones por parte del funcionario encargado.</t>
  </si>
  <si>
    <t>Inoportuna</t>
  </si>
  <si>
    <t>No confiable</t>
  </si>
  <si>
    <t>Seguimiento mensual a PQRS relacionadas con trámites y servicios, prestados por el Concesionario, en cumplimiento de sus obligaciones contractuales.
Seguimientos aleatorios a las diferentes Sedes Operativas de Tránsito para verificar el cumplimiento de las obligaciones contractuales del concesionario.</t>
  </si>
  <si>
    <t>Informes o actas de seguimiento e Informes de Interventoría y Supervisión.</t>
  </si>
  <si>
    <t xml:space="preserve">Solicitar y recibir dádivas para dilatar los procesos contravencionales en primera o segunda instancia </t>
  </si>
  <si>
    <t>Puede suceder que se realicen cobros no autorizados para dilatar el trámite con el propósito de obtener el vencimiento
de términos o prescripción de las ordenes de comparendo</t>
  </si>
  <si>
    <t>1.Deterioro en la imagen institucional. (perdida de la  credibilidad y la transparencia de la entidad). 
2. Apertura de procesos disciplinarios. 
3. Demandas penales y sanciones legales. 
4. Hallazgos administrativos por entidades de control 5.Detrimento Patrimonial</t>
  </si>
  <si>
    <t>20-Extrema</t>
  </si>
  <si>
    <t>Seguimientos trimestral al proceso de primera y segunda instancia</t>
  </si>
  <si>
    <t>Se realiza seguimiento por parte de la Dirección de Servicios y la Jefatura de Coordinación de Sedes Operativas de la Secretaría de Transporte y Movilidad a los procesos contravencionales de primera y segunda instancia, para verificar el cumplimiento de los términos de ley.</t>
  </si>
  <si>
    <t xml:space="preserve">Seguimiento aleatorio a los procesos contravencionales en sus diferentes instancias.
</t>
  </si>
  <si>
    <t>Número de procesos contravencionales revisados en el periodo/número de procesos contravencionales  seleccionado del periodo*100</t>
  </si>
  <si>
    <t>Bases de datos desactualizadas</t>
  </si>
  <si>
    <t>En coordinación entre la Dirección de Servicios de la Secretaría de Transporte y Movilidad, la Jefe de Oficina de Coordinación de Sedes Opertaivas  y la Interventoría a los contratos de concesión, efectuar trimestralmente la revisión  aleatoria de las bases de datos  del RNI</t>
  </si>
  <si>
    <t xml:space="preserve"> Uso ilegal y manipulación indebida de las plataformas tecnológicas o sistemas de información.</t>
  </si>
  <si>
    <t>Puede suceder que se realice un inadecuado manejo de la información en las plataformas tecnológicas, con el fin de favorecer  a un usuario que realiza trámites y servicios de transito o es objeto de proceso de cobro coactivo (Contravencional)</t>
  </si>
  <si>
    <t xml:space="preserve">Inexistencia de usuario en la Dirección de Servicios de la Secretaria de Transporte y movilidad  con acceso al módulo de auditoria en la plataforma tecnológica del concesionario , para efectuar un control más adecuado. </t>
  </si>
  <si>
    <t>1.Deterioro en la imagen institucional. (perdida de la  credibilidad y la transparencia de la entidad). 
2. Apertura de procesos disciplinarios. 
3. Demandas penales y sanciones legales. 
4. Hallazgos administrativos por entidades de control.</t>
  </si>
  <si>
    <t>2-Improbable</t>
  </si>
  <si>
    <t>Solicitud de informes al Concesionario de la Plataforma tecnológica.</t>
  </si>
  <si>
    <t>No asignado</t>
  </si>
  <si>
    <t>Inadecuado</t>
  </si>
  <si>
    <t xml:space="preserve">La Dirección de Servicios solicita los informes al Concesionario de la Plataforma Tecnológica para realizar un seguimiento al módulo de Auditoría. </t>
  </si>
  <si>
    <t>Mayor</t>
  </si>
  <si>
    <t>Solicitar al Concesionario Circulemos Cundinamarca 2015,  la habilitación de un usuario para consulta, con el objeto de ingresar al Módulo de Auditoría en la Plataforma Tecnológica, para descargar reportes.</t>
  </si>
  <si>
    <t xml:space="preserve">Director de Servicios </t>
  </si>
  <si>
    <t>Junio 30 de 2019</t>
  </si>
  <si>
    <t>Solicitud formal para habilitación del usuario y reportes.</t>
  </si>
  <si>
    <t>Número de consultas al módulo de Auditoría efectuadas en el periodo.</t>
  </si>
  <si>
    <t>Préstamo de contraseñas de acceso sin control y autorización.</t>
  </si>
  <si>
    <t>Seguimiento a través de la Interventoría al servicio tercerizado del concesionario Circulemos Cundinamarca 2015</t>
  </si>
  <si>
    <t>Con el apoyo de la interventoría y la supervisión de la misma se hace una verificación y seguimiento a la información que maneja los diferentes usuarios del sistema.</t>
  </si>
  <si>
    <t>Verificar el cumplimiento del procedimiento del concesionario Circulemos Cundinamarca 2015 para la asignación o cambio de contraseñas para el acceso a las bases de datos locales.</t>
  </si>
  <si>
    <t>Director de Servicios</t>
  </si>
  <si>
    <t>Acta, Formatos o Reportes</t>
  </si>
  <si>
    <t>Pérdida intencional u ocultamiento de la información contenida en los expedientes de los usuarios o infractores de tránsito.</t>
  </si>
  <si>
    <t>Puede suceder que se oculte o desaparezca información de forma intencional con el fin de favorecer o afectar a un usuario o a un tercero interesado.</t>
  </si>
  <si>
    <t>30-Extrema</t>
  </si>
  <si>
    <t>Seguimiento a través de la Interventoría, al protocolo de entrega de Documentos por parte del Concesionario.</t>
  </si>
  <si>
    <t>Incompleta</t>
  </si>
  <si>
    <t>La Dirección de Servicios a través de la Interventoría realiza verificación del cumplimiento de la Gestión documental, que incluye el manejo y préstamo de documentos en las Sedes Operativas de Tránsito.</t>
  </si>
  <si>
    <t>Seguimientos aleatorios trimestrales a la trazabilidad para el préstamo de documentos o expedientes, tanto en las diferentes Sedes Operativas de Tránsito como en las dependencias de la Dirección de Servicios.</t>
  </si>
  <si>
    <t>Informes o actas de seguimiento.</t>
  </si>
  <si>
    <t>Número de seguimientos aleatorios realizados en el trimestre a préstamo de Documentos.</t>
  </si>
  <si>
    <t>Ausencia de un control eficiente para el manejo y préstamo de documentos.</t>
  </si>
  <si>
    <t>Verificar el cumplimiento del procedimiento para el manejo y préstamo de documentos y expedientes de los diferentes procesos por infracciones de tránsito al concesionario Siett Cundinamarca .</t>
  </si>
  <si>
    <t xml:space="preserve">Director de Servicios/ Jefe Oficina de Coordinación de Sedes Operativas. </t>
  </si>
  <si>
    <t>Actas, Procedimiento definido.</t>
  </si>
  <si>
    <t xml:space="preserve">Desactualización de inventario documental </t>
  </si>
  <si>
    <t xml:space="preserve">Seguimiento a través de la Interventoría, al protocolo de entrega de Documentos por parte del Concesionario SIETT </t>
  </si>
  <si>
    <t>Verificar la actualización del inventario documental por parte del concesionario Siett Cundinamarca.</t>
  </si>
  <si>
    <t xml:space="preserve">Distribución errada del ingreso con destinación especifica </t>
  </si>
  <si>
    <t xml:space="preserve">Puede suceder que al momento de distribuir el recaudo se omita  un destinación  </t>
  </si>
  <si>
    <t xml:space="preserve">Falta de actualizacion o desconocimiento de la normatividad aplicable </t>
  </si>
  <si>
    <t>Financiero</t>
  </si>
  <si>
    <t>Afectacion de grupos  o poblacion beneficiaria de rentas de destinacion específica .
 Sanciones legales
 Imagen institucional negativa</t>
  </si>
  <si>
    <t>1.Rara vez</t>
  </si>
  <si>
    <t>10-Alta</t>
  </si>
  <si>
    <t xml:space="preserve">Apoyo externo en asesoría financiera presupuestal y legal </t>
  </si>
  <si>
    <t xml:space="preserve">Se unifico criterio en la  aplicaciÓN de la normatividad 
para  las rentas con destinación especifíca con el fin de 
destinar adecuadamnete los recursos </t>
  </si>
  <si>
    <t>Debil</t>
  </si>
  <si>
    <t>1-Rara vez</t>
  </si>
  <si>
    <t xml:space="preserve">Revisión semestral del cumplimiento de la norma a traves de las ejecuciones presupuestales </t>
  </si>
  <si>
    <t xml:space="preserve">Jefe de analisis financiero </t>
  </si>
  <si>
    <t xml:space="preserve">Informe semestral </t>
  </si>
  <si>
    <t xml:space="preserve">Liquidación manual de algunas destinaciones específicas </t>
  </si>
  <si>
    <t>Matriz de control</t>
  </si>
  <si>
    <t xml:space="preserve">La matriz esta diseñada para aplicar las destinaciones 
específicas de cada renta, de acuerdo con los porcetajes 
establecidos en la norma de acuerdo a la ndinamica de cada renta </t>
  </si>
  <si>
    <t xml:space="preserve">Soporte bancario del ingreso, districuión a traves de la matriz, y registro de la distribución en SAP.  Los registros de estas actividades reposan direccion tesorería </t>
  </si>
  <si>
    <t xml:space="preserve">Direccion de tesorería </t>
  </si>
  <si>
    <t xml:space="preserve">Soportes de tesorería </t>
  </si>
  <si>
    <t>Posibilidad de recibir o solicitar cualquier dadiva para celebrar un contrato sin el lleno de los requisitos legales</t>
  </si>
  <si>
    <t>Puede suceder que se manipulen y se  omitan  requisitos legales en los procesos contractuales</t>
  </si>
  <si>
    <t>Ausencia de etica de los funcionarios</t>
  </si>
  <si>
    <t>Gestión Contractual</t>
  </si>
  <si>
    <t xml:space="preserve">1. La perdida de la imagen y credibilidad institucional 
2. Demandas ocasionads 
3. Investigaciones por entes de control 
4. Sanciones  legales 
5. Incumplimiento de los objetivos del proceso
6. Insatisfacción del usuario. 
7. Sobrecostos
8. Detrimento patrimonial
</t>
  </si>
  <si>
    <t>19</t>
  </si>
  <si>
    <t>Catastrófico</t>
  </si>
  <si>
    <t>60-Extrema</t>
  </si>
  <si>
    <t>Asesoría a secretarías y entidades del nivel central.</t>
  </si>
  <si>
    <t>SI</t>
  </si>
  <si>
    <t xml:space="preserve">Falta de controles </t>
  </si>
  <si>
    <t xml:space="preserve">Circulares con líneamientos para garantizar
trasparencia y pluralidad </t>
  </si>
  <si>
    <t>Falta de lineamientos que restringan las posibilidades de corrupción</t>
  </si>
  <si>
    <t>Avanzar en implementación de SECOP II</t>
  </si>
  <si>
    <t>Favorecimiento contractual por influencia política</t>
  </si>
  <si>
    <t>Comité de contratación  revisa
y aprueba contratación directa distinta 
de los contratos de prestación de servicios 
de apoyo a la gestión</t>
  </si>
  <si>
    <t xml:space="preserve">Socialización de conceptos, manuales 
y guías de Colombia Compra Eficiente </t>
  </si>
  <si>
    <t>Posibilidad de recibir o solicitar cualquier dadiva para favorecer al contratista en la ejecución contractual.</t>
  </si>
  <si>
    <t>Puede suceder que no se reciba el objeto contractual de conformidad a las especificaciones por beneficio personal, o del  contratista</t>
  </si>
  <si>
    <r>
      <rPr>
        <sz val="11"/>
        <rFont val="Calibri"/>
        <family val="2"/>
        <scheme val="minor"/>
      </rPr>
      <t>Modificaciones, adiciones y prórrogas sin justificación suficiente.</t>
    </r>
    <r>
      <rPr>
        <sz val="11"/>
        <color rgb="FFFF0000"/>
        <rFont val="Calibri"/>
        <family val="2"/>
        <scheme val="minor"/>
      </rPr>
      <t xml:space="preserve"> </t>
    </r>
  </si>
  <si>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</si>
  <si>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Implementar procedimiento para modificaciones, adiciones y prórrogas</t>
  </si>
  <si>
    <r>
      <rPr>
        <sz val="11"/>
        <rFont val="Calibri"/>
        <family val="2"/>
        <scheme val="minor"/>
      </rPr>
      <t>Recibo a satisfacción y/o pago de objetos contractuales que no corresponden a especificaciones tecnicas exigidas o no fueron ejecutados.</t>
    </r>
    <r>
      <rPr>
        <sz val="11"/>
        <color rgb="FFFF0000"/>
        <rFont val="Calibri"/>
        <family val="2"/>
        <scheme val="minor"/>
      </rPr>
      <t xml:space="preserve"> </t>
    </r>
  </si>
  <si>
    <t>Herramienta tecnologica de segumiento a la ejecución contractual</t>
  </si>
  <si>
    <t xml:space="preserve">Permitir el incumplimiento de las cláusulas contractuales durante la ejecución y seguimiento del proceso para adquisición de bienes y servicios favoreciendo al contratista o proveedor.  </t>
  </si>
  <si>
    <t>Seguiento periódico y  previo para minimizar riesgo de incumplimiento</t>
  </si>
  <si>
    <t>Omitir acciones oportunas frente a  eventuales riesgos de incumplimiento.</t>
  </si>
  <si>
    <t xml:space="preserve">Segumiento a la supervisión y liquidación de contratos </t>
  </si>
  <si>
    <r>
      <t xml:space="preserve">Limitar el control social para obtener un beneficio  </t>
    </r>
    <r>
      <rPr>
        <b/>
        <sz val="11"/>
        <color theme="1"/>
        <rFont val="Calibri"/>
        <family val="2"/>
        <scheme val="minor"/>
      </rPr>
      <t>(Trabajado por OF.PARTICIPACION)</t>
    </r>
  </si>
  <si>
    <t>Puede suceder que no se promueva y coarte la participación de la ciudadanía en el ejercicio del control social</t>
  </si>
  <si>
    <t>No aplicación de lineamientos legales, procedimentales y documentales.</t>
  </si>
  <si>
    <t>Gestión de la Mejora Continua</t>
  </si>
  <si>
    <t>1. Imagen institucional negativa
2. Sanciones legales
3. Incumplimientos normativos
4. Perdida de oportunidades y beneficios por parte de la ciudadanía a causa del  desconocimiento.</t>
  </si>
  <si>
    <t xml:space="preserve">Revisíon periodica del cumplimiento del uso de la norma </t>
  </si>
  <si>
    <t xml:space="preserve">Fortalece el acompañamiento a las organizaciones sociales </t>
  </si>
  <si>
    <t>Edison Huertas</t>
  </si>
  <si>
    <t>semestral</t>
  </si>
  <si>
    <t>Matriz de seguimiento</t>
  </si>
  <si>
    <t>Ocultar a la ciudadanía la información que se refiere a la  gestión pública</t>
  </si>
  <si>
    <t>Comunicaciones</t>
  </si>
  <si>
    <t xml:space="preserve">Verificar la publicación de la información </t>
  </si>
  <si>
    <t>Continuar verificando la publicacion de las convocatorias de representandte de las asociaciones de usuarios.</t>
  </si>
  <si>
    <t>Limitar los espacios de participación de la ciudadania en el control social de los recursos públicos</t>
  </si>
  <si>
    <t>Verficiar la participación en cada uno de los procesos</t>
  </si>
  <si>
    <t>Promover espacios de participación establecidos en la norma y capacitaciones en control social</t>
  </si>
  <si>
    <r>
      <t xml:space="preserve">Posibilidad de recibir o solicitar cualquier dadiva para celebrar un contrato sin el lleno de los requisitos legales </t>
    </r>
    <r>
      <rPr>
        <b/>
        <sz val="11"/>
        <color theme="1"/>
        <rFont val="Calibri"/>
        <family val="2"/>
        <scheme val="minor"/>
      </rPr>
      <t>(Trabajado por DAF)</t>
    </r>
  </si>
  <si>
    <t>Puede suceder que se manipulen y se se omitan  requisitos legales</t>
  </si>
  <si>
    <t>Manipulacion de los estudios previos</t>
  </si>
  <si>
    <t xml:space="preserve">1. La perdida de la imagen y credibilidad institucional 
2. Demandas ocasionads 
3. Investigaciones por entes de control 
4. Sanciones  legales 
5. Incumplimiento de los objetivos del proceso. 
6. Insatisfacción del usuario. 
7. Sobrecostos por reprocesos. 
8. Detrimento patrimonial. 
9. Incumplimiento de indicadores de salud. </t>
  </si>
  <si>
    <t>Documentacion y controles del proceso Gestión Contractual</t>
  </si>
  <si>
    <t xml:space="preserve">Manipulaciòn de la evaluación </t>
  </si>
  <si>
    <t>Ocultar información</t>
  </si>
  <si>
    <t>Posibilidad de recibir o solicitar cualquier dadiva para direccionar un contrato a favor de un tercero (Trabajado por DAF)</t>
  </si>
  <si>
    <t>Puede suceder que se  modifique algún documento relacionado con el proceso contractual con el fin de favorecer la selección de un proponente u obtener un beneficio personal o a favor de un tercero</t>
  </si>
  <si>
    <t>No aplicación de lineamientos documentados del proceso Gestión Contractual</t>
  </si>
  <si>
    <t xml:space="preserve">1. Sanciones legales
2. Adquirir bienes o servicios que no satisfagan las necesidades de la población objetivo.
3. Incumplimiento de las objetivos y metas del plan de desarrollo.
4. Incremento de los costos en las adquisiciones de la entidad
5.  Generación de inconformidades y demandas por parte de los participantes en los procesos de contratación.
6. Imagen institucional negativa 7.Restricción de acceso a ofertas idóneas por baja participación de oferentes </t>
  </si>
  <si>
    <t>Socializar el manual de contratacion a los funcionarios del area de contratacion de la Secretaria de Salud.</t>
  </si>
  <si>
    <t>Pilar Liliana Acosta</t>
  </si>
  <si>
    <t>12/30/2019</t>
  </si>
  <si>
    <t>Correos, Listado de Asistencia</t>
  </si>
  <si>
    <t>No. Procesos contractuales publicados en SECOP II</t>
  </si>
  <si>
    <t>Debilidad en la aplicación de los controles del proceso de Gestión Contractual</t>
  </si>
  <si>
    <t>Socialización e implementación Modelos de Gestión contractual : manual de contratación actualizado,  manual de buenas prácticas actualizado, procesos de contratación sometidos a Comité de Contratación</t>
  </si>
  <si>
    <t>Tráfico de influencias y clientelismo.</t>
  </si>
  <si>
    <t>Modelos estandarizados para las actividades contractuales: pliegos tipo y uso debido de SECOP II</t>
  </si>
  <si>
    <t>Favorabilidad por imparcialidad hacia un proponente en la Contratación de bienes o servicios</t>
  </si>
  <si>
    <t>Código de Integridad del servidor público</t>
  </si>
  <si>
    <t>Implementar Modelos estandarizados para las actividades contractuales: pliegos tipo y uso debido de SECOP II</t>
  </si>
  <si>
    <t>Formatos proceso contractual, Secop II</t>
  </si>
  <si>
    <r>
      <t xml:space="preserve">Dilatar un trámite, una información o servicio  con el fin de obtener un beneficio particular ( </t>
    </r>
    <r>
      <rPr>
        <b/>
        <sz val="11"/>
        <color theme="1"/>
        <rFont val="Calibri"/>
        <family val="2"/>
        <scheme val="minor"/>
      </rPr>
      <t>Trabajado por Of. PARTICIPACION -</t>
    </r>
    <r>
      <rPr>
        <sz val="11"/>
        <color theme="1"/>
        <rFont val="Calibri"/>
        <family val="2"/>
        <scheme val="minor"/>
      </rPr>
      <t xml:space="preserve"> </t>
    </r>
  </si>
  <si>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</si>
  <si>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</si>
  <si>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</si>
  <si>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Revictimización a usuarios 
6. Reprocesos por ineficiencia administrativa</t>
  </si>
  <si>
    <t xml:space="preserve">Realizar Seguimiento a la Matriz de seguimiento a trámites y OPA </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</si>
  <si>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</si>
  <si>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</si>
  <si>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</si>
  <si>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</si>
  <si>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Concusión: Exacción arbitraria hecha por un funcionario público en provecho propio.</t>
  </si>
  <si>
    <t>Conocimiento de la Norma de Respuesta Derechos de Petición</t>
  </si>
  <si>
    <t>Conocimiento del Código de Etica y Único Disciplinario y sanciones</t>
  </si>
  <si>
    <t>Secretaria de la Función Pública
Gerencia de Buen Gobierno</t>
  </si>
  <si>
    <t>14 Mayo de 2019
14 Septiembre 2019
14 Enero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</si>
</sst>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75">
    <font>
      <sz val="11"/>
      <color theme="1"/>
      <name val="Calibri"/>
      <family val="2"/>
      <scheme val="minor"/>
    </font>
    <font>
      <sz val="10"/>
      <name val="Arial"/>
      <family val="2"/>
    </font>
    <font>
      <sz val="10"/>
      <name val="Arial"/>
      <family val="2"/>
    </font>
    <font>
      <b/>
      <sz val="18"/>
      <color theme="1"/>
      <name val="Calibri"/>
      <family val="2"/>
      <scheme val="minor"/>
    </font>
    <font>
      <sz val="16"/>
      <color theme="1"/>
      <name val="Calibri"/>
      <family val="2"/>
      <scheme val="minor"/>
    </font>
    <font>
      <b/>
      <sz val="16"/>
      <color indexed="8"/>
      <name val="Calibri"/>
      <family val="2"/>
    </font>
    <font>
      <sz val="16"/>
      <color indexed="8"/>
      <name val="Calibri"/>
      <family val="2"/>
    </font>
    <font>
      <b/>
      <sz val="22"/>
      <color theme="1"/>
      <name val="Calibri"/>
      <family val="2"/>
      <scheme val="minor"/>
    </font>
    <font>
      <b/>
      <sz val="14"/>
      <color theme="1"/>
      <name val="Tahoma"/>
      <family val="2"/>
    </font>
    <font>
      <sz val="10"/>
      <name val="Arial"/>
      <family val="2"/>
    </font>
    <font>
      <sz val="14"/>
      <color theme="1"/>
      <name val="Tahoma"/>
      <family val="2"/>
    </font>
    <font>
      <sz val="14"/>
      <name val="Arial"/>
      <family val="2"/>
    </font>
    <font>
      <sz val="14"/>
      <color theme="1"/>
      <name val="Arial"/>
      <family val="2"/>
    </font>
    <font>
      <b/>
      <sz val="16"/>
      <color theme="1"/>
      <name val="Calibri"/>
      <family val="2"/>
      <scheme val="minor"/>
    </font>
    <font>
      <b/>
      <sz val="12"/>
      <color indexed="59"/>
      <name val="SansSerif"/>
    </font>
    <font>
      <b/>
      <sz val="12"/>
      <color indexed="8"/>
      <name val="SansSerif"/>
    </font>
    <font>
      <sz val="10"/>
      <color indexed="8"/>
      <name val="SansSerif"/>
    </font>
    <font>
      <b/>
      <sz val="10"/>
      <color indexed="8"/>
      <name val="SansSerif"/>
    </font>
    <font>
      <b/>
      <sz val="10"/>
      <name val="Arial"/>
      <family val="2"/>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sz val="12"/>
      <color theme="1"/>
      <name val="Tahoma"/>
      <family val="2"/>
    </font>
    <font>
      <b/>
      <sz val="22"/>
      <color rgb="FF000000"/>
      <name val="Calibri"/>
      <family val="2"/>
    </font>
    <font>
      <b/>
      <sz val="12"/>
      <color rgb="FF000000"/>
      <name val="Arial"/>
      <family val="2"/>
    </font>
    <font>
      <sz val="14"/>
      <color rgb="FF000000"/>
      <name val="Calibri"/>
      <family val="2"/>
    </font>
    <font>
      <b/>
      <sz val="10"/>
      <color rgb="FF000000"/>
      <name val="Arial"/>
      <family val="2"/>
    </font>
    <font>
      <sz val="10"/>
      <color rgb="FF000000"/>
      <name val="Arial"/>
      <family val="2"/>
    </font>
    <font>
      <sz val="12"/>
      <color theme="1"/>
      <name val="Calibri"/>
      <family val="2"/>
      <scheme val="minor"/>
    </font>
    <font>
      <sz val="11"/>
      <color theme="1"/>
      <name val="Tahoma"/>
      <family val="2"/>
    </font>
    <font>
      <sz val="11"/>
      <color theme="0"/>
      <name val="Calibri"/>
      <family val="2"/>
      <scheme val="minor"/>
    </font>
    <font>
      <b/>
      <sz val="14"/>
      <color rgb="FF000000"/>
      <name val="Calibri"/>
      <family val="2"/>
      <scheme val="minor"/>
    </font>
    <font>
      <b/>
      <sz val="12"/>
      <color rgb="FF000000"/>
      <name val="Calibri"/>
      <family val="2"/>
      <scheme val="minor"/>
    </font>
    <font>
      <sz val="12"/>
      <color rgb="FF000000"/>
      <name val="Calibri"/>
      <family val="2"/>
      <scheme val="minor"/>
    </font>
    <font>
      <sz val="11"/>
      <name val="Calibri"/>
      <family val="2"/>
      <scheme val="minor"/>
    </font>
    <font>
      <b/>
      <sz val="12"/>
      <name val="Calibri"/>
      <family val="2"/>
    </font>
    <font>
      <b/>
      <sz val="12"/>
      <name val="Calibri"/>
      <family val="2"/>
      <scheme val="minor"/>
    </font>
    <font>
      <sz val="12"/>
      <color rgb="FF212121"/>
      <name val="Calibri"/>
      <family val="2"/>
      <scheme val="minor"/>
    </font>
    <font>
      <b/>
      <i/>
      <sz val="12"/>
      <color rgb="FF4472C4"/>
      <name val="Segoe Script"/>
      <family val="2"/>
    </font>
    <font>
      <i/>
      <sz val="12"/>
      <color rgb="FF4472C4"/>
      <name val="Calibri"/>
      <family val="2"/>
      <scheme val="minor"/>
    </font>
    <font>
      <i/>
      <sz val="11"/>
      <color rgb="FF4472C4"/>
      <name val="Calibri"/>
      <family val="2"/>
      <scheme val="minor"/>
    </font>
    <font>
      <sz val="11"/>
      <name val="Calibri"/>
      <family val="2"/>
    </font>
    <font>
      <b/>
      <sz val="20"/>
      <name val="Calibri"/>
      <family val="2"/>
    </font>
    <font>
      <b/>
      <sz val="14"/>
      <name val="Verdana"/>
      <family val="2"/>
    </font>
    <font>
      <b/>
      <sz val="18"/>
      <name val="Verdana"/>
      <family val="2"/>
    </font>
    <font>
      <b/>
      <sz val="14"/>
      <color theme="0"/>
      <name val="Arial"/>
      <family val="2"/>
    </font>
    <font>
      <b/>
      <sz val="10"/>
      <name val="Verdana"/>
      <family val="2"/>
    </font>
    <font>
      <sz val="10"/>
      <name val="Verdana"/>
      <family val="2"/>
    </font>
    <font>
      <sz val="10"/>
      <color theme="0"/>
      <name val="Arial"/>
      <family val="2"/>
    </font>
    <font>
      <b/>
      <sz val="10"/>
      <color rgb="FF000000"/>
      <name val="Verdana"/>
      <family val="2"/>
    </font>
    <font>
      <sz val="10"/>
      <color rgb="FF000000"/>
      <name val="Verdana"/>
      <family val="2"/>
    </font>
    <font>
      <sz val="10"/>
      <color indexed="8"/>
      <name val="Verdana"/>
      <family val="2"/>
    </font>
    <font>
      <sz val="11"/>
      <name val="Verdana"/>
      <family val="2"/>
    </font>
    <font>
      <sz val="11"/>
      <color theme="1"/>
      <name val="Verdana"/>
      <family val="2"/>
    </font>
    <font>
      <sz val="10"/>
      <color theme="1"/>
      <name val="Arial"/>
      <family val="2"/>
    </font>
    <font>
      <b/>
      <sz val="11"/>
      <color theme="1"/>
      <name val="Arial"/>
      <family val="2"/>
    </font>
    <font>
      <b/>
      <sz val="16"/>
      <color rgb="FF000000"/>
      <name val="Calibri"/>
      <family val="2"/>
    </font>
    <font>
      <b/>
      <sz val="12"/>
      <color rgb="FF000000"/>
      <name val="Calibri"/>
      <family val="2"/>
    </font>
    <font>
      <sz val="12"/>
      <color rgb="FF000000"/>
      <name val="Calibri"/>
      <family val="2"/>
    </font>
    <font>
      <b/>
      <sz val="12"/>
      <color theme="1"/>
      <name val="Calibri"/>
      <family val="2"/>
    </font>
    <font>
      <sz val="11"/>
      <color theme="1"/>
      <name val="Arial"/>
      <family val="2"/>
    </font>
    <font>
      <sz val="10"/>
      <color rgb="FFFF0000"/>
      <name val="Arial"/>
      <family val="2"/>
    </font>
    <font>
      <sz val="11"/>
      <color rgb="FFFF0000"/>
      <name val="Arial"/>
      <family val="2"/>
    </font>
    <font>
      <sz val="10"/>
      <color rgb="FFFF0000"/>
      <name val="Verdana"/>
      <family val="2"/>
    </font>
    <font>
      <sz val="11"/>
      <name val="Arial"/>
      <family val="2"/>
    </font>
    <font>
      <b/>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9"/>
      <color indexed="81"/>
      <name val="Tahoma"/>
      <charset val="1"/>
    </font>
    <font>
      <sz val="9"/>
      <color indexed="81"/>
      <name val="Tahoma"/>
      <charset val="1"/>
    </font>
    <font>
      <sz val="10"/>
      <color theme="0"/>
      <name val="Calibri"/>
      <family val="2"/>
      <scheme val="minor"/>
    </font>
    <font>
      <b/>
      <sz val="9"/>
      <color indexed="81"/>
      <name val="Tahoma"/>
      <family val="2"/>
    </font>
    <font>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rgb="FFBDD7EE"/>
        <bgColor indexed="64"/>
      </patternFill>
    </fill>
    <fill>
      <patternFill patternType="solid">
        <fgColor rgb="FFDDEBF7"/>
        <bgColor indexed="64"/>
      </patternFill>
    </fill>
    <fill>
      <patternFill patternType="solid">
        <fgColor rgb="FFF2F2F2"/>
      </patternFill>
    </fill>
    <fill>
      <patternFill patternType="solid">
        <fgColor theme="8"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0000"/>
        <bgColor indexed="64"/>
      </patternFill>
    </fill>
  </fills>
  <borders count="96">
    <border>
      <left/>
      <right/>
      <top/>
      <bottom/>
      <diagonal/>
    </border>
    <border>
      <left style="thin">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auto="1"/>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theme="4"/>
      </left>
      <right style="medium">
        <color theme="4"/>
      </right>
      <top style="medium">
        <color theme="4"/>
      </top>
      <bottom style="medium">
        <color theme="4"/>
      </bottom>
      <diagonal/>
    </border>
    <border>
      <left/>
      <right/>
      <top style="medium">
        <color indexed="64"/>
      </top>
      <bottom/>
      <diagonal/>
    </border>
    <border>
      <left/>
      <right style="medium">
        <color indexed="64"/>
      </right>
      <top style="medium">
        <color indexed="64"/>
      </top>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auto="1"/>
      </right>
      <top style="thin">
        <color auto="1"/>
      </top>
      <bottom/>
      <diagonal/>
    </border>
    <border>
      <left/>
      <right style="thin">
        <color auto="1"/>
      </right>
      <top/>
      <bottom/>
      <diagonal/>
    </border>
    <border>
      <left/>
      <right/>
      <top style="thin">
        <color indexed="64"/>
      </top>
      <bottom style="thin">
        <color indexed="64"/>
      </bottom>
      <diagonal/>
    </border>
    <border>
      <left style="medium">
        <color rgb="FF2F75B5"/>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auto="1"/>
      </top>
      <bottom style="thin">
        <color auto="1"/>
      </bottom>
      <diagonal/>
    </border>
    <border>
      <left style="thin">
        <color indexed="64"/>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style="medium">
        <color rgb="FF2F75B5"/>
      </bottom>
      <diagonal/>
    </border>
    <border>
      <left style="medium">
        <color indexed="64"/>
      </left>
      <right/>
      <top/>
      <bottom/>
      <diagonal/>
    </border>
    <border>
      <left style="medium">
        <color indexed="64"/>
      </left>
      <right/>
      <top/>
      <bottom style="medium">
        <color indexed="64"/>
      </bottom>
      <diagonal/>
    </border>
    <border>
      <left style="medium">
        <color rgb="FF2F75B5"/>
      </left>
      <right/>
      <top/>
      <bottom/>
      <diagonal/>
    </border>
    <border>
      <left/>
      <right style="medium">
        <color rgb="FF2F75B5"/>
      </right>
      <top style="thin">
        <color indexed="64"/>
      </top>
      <bottom style="medium">
        <color rgb="FF2F75B5"/>
      </bottom>
      <diagonal/>
    </border>
    <border>
      <left style="thin">
        <color indexed="64"/>
      </left>
      <right/>
      <top style="thin">
        <color indexed="64"/>
      </top>
      <bottom style="medium">
        <color rgb="FF2F75B5"/>
      </bottom>
      <diagonal/>
    </border>
    <border>
      <left/>
      <right style="thin">
        <color indexed="64"/>
      </right>
      <top style="thin">
        <color indexed="64"/>
      </top>
      <bottom style="medium">
        <color rgb="FF2F75B5"/>
      </bottom>
      <diagonal/>
    </border>
    <border>
      <left style="medium">
        <color rgb="FF2F75B5"/>
      </left>
      <right style="medium">
        <color rgb="FF2F75B5"/>
      </right>
      <top/>
      <bottom/>
      <diagonal/>
    </border>
    <border>
      <left/>
      <right/>
      <top/>
      <bottom style="medium">
        <color theme="4"/>
      </bottom>
      <diagonal/>
    </border>
    <border>
      <left style="medium">
        <color rgb="FF2F75B5"/>
      </left>
      <right style="medium">
        <color rgb="FF2F75B5"/>
      </right>
      <top/>
      <bottom style="thin">
        <color indexed="6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2" fillId="0" borderId="0"/>
    <xf numFmtId="0" fontId="1" fillId="0" borderId="0"/>
    <xf numFmtId="0" fontId="1" fillId="0" borderId="0"/>
    <xf numFmtId="0" fontId="9" fillId="0" borderId="0"/>
    <xf numFmtId="0" fontId="66" fillId="11" borderId="71" applyNumberFormat="0" applyAlignment="0" applyProtection="0"/>
  </cellStyleXfs>
  <cellXfs count="603">
    <xf numFmtId="0" fontId="0" fillId="0" borderId="0" xfId="0"/>
    <xf numFmtId="0" fontId="1" fillId="0" borderId="0" xfId="3"/>
    <xf numFmtId="0" fontId="1" fillId="0" borderId="0" xfId="3" applyBorder="1" applyAlignment="1"/>
    <xf numFmtId="0" fontId="1" fillId="0" borderId="2" xfId="3" applyBorder="1" applyAlignment="1"/>
    <xf numFmtId="0" fontId="10" fillId="0" borderId="8" xfId="0" applyFont="1" applyFill="1" applyBorder="1" applyAlignment="1" applyProtection="1">
      <alignment horizontal="left" vertical="center"/>
    </xf>
    <xf numFmtId="14" fontId="10" fillId="0" borderId="8" xfId="0" applyNumberFormat="1" applyFont="1" applyFill="1" applyBorder="1" applyAlignment="1" applyProtection="1">
      <alignment vertical="center"/>
    </xf>
    <xf numFmtId="0" fontId="10" fillId="0" borderId="8" xfId="0" applyFont="1" applyFill="1" applyBorder="1" applyAlignment="1" applyProtection="1">
      <alignment vertical="center"/>
    </xf>
    <xf numFmtId="0" fontId="1" fillId="0" borderId="8" xfId="3" applyBorder="1" applyAlignment="1"/>
    <xf numFmtId="0" fontId="3" fillId="2" borderId="14" xfId="3" applyFont="1" applyFill="1" applyBorder="1" applyAlignment="1">
      <alignment horizontal="center" vertical="center" wrapText="1"/>
    </xf>
    <xf numFmtId="0" fontId="11" fillId="0" borderId="14" xfId="3" applyFont="1" applyFill="1" applyBorder="1" applyAlignment="1">
      <alignment horizontal="left" vertical="center" wrapText="1"/>
    </xf>
    <xf numFmtId="164" fontId="11" fillId="0" borderId="14" xfId="3" applyNumberFormat="1" applyFont="1" applyFill="1" applyBorder="1" applyAlignment="1">
      <alignment horizontal="left" vertical="center"/>
    </xf>
    <xf numFmtId="0" fontId="11" fillId="2" borderId="14" xfId="3" applyFont="1" applyFill="1" applyBorder="1" applyAlignment="1">
      <alignment horizontal="left" vertical="center" wrapText="1"/>
    </xf>
    <xf numFmtId="164" fontId="11" fillId="0" borderId="14" xfId="3" applyNumberFormat="1" applyFont="1" applyFill="1" applyBorder="1" applyAlignment="1">
      <alignment horizontal="left" vertical="center" wrapText="1"/>
    </xf>
    <xf numFmtId="0" fontId="12" fillId="2" borderId="14" xfId="3" applyFont="1" applyFill="1" applyBorder="1" applyAlignment="1">
      <alignment horizontal="left" vertical="center" wrapText="1"/>
    </xf>
    <xf numFmtId="0" fontId="13" fillId="0" borderId="14" xfId="3" applyFont="1" applyFill="1" applyBorder="1" applyAlignment="1">
      <alignment horizontal="left" vertical="center" wrapText="1"/>
    </xf>
    <xf numFmtId="0" fontId="13" fillId="2" borderId="14" xfId="3" applyFont="1" applyFill="1" applyBorder="1" applyAlignment="1">
      <alignment horizontal="left" vertical="center" wrapText="1"/>
    </xf>
    <xf numFmtId="0" fontId="1" fillId="0" borderId="0" xfId="2"/>
    <xf numFmtId="0" fontId="16" fillId="5" borderId="0" xfId="2" applyFont="1" applyFill="1" applyBorder="1" applyAlignment="1" applyProtection="1">
      <alignment horizontal="left" vertical="top" wrapText="1"/>
    </xf>
    <xf numFmtId="0" fontId="16" fillId="5" borderId="0" xfId="2" applyFont="1" applyFill="1" applyBorder="1" applyAlignment="1" applyProtection="1">
      <alignment horizontal="center" vertical="top" wrapText="1"/>
    </xf>
    <xf numFmtId="0" fontId="17" fillId="5" borderId="23" xfId="2" applyFont="1" applyFill="1" applyBorder="1" applyAlignment="1" applyProtection="1">
      <alignment horizontal="center" vertical="center" wrapText="1"/>
    </xf>
    <xf numFmtId="0" fontId="17" fillId="5" borderId="24" xfId="2" applyFont="1" applyFill="1" applyBorder="1" applyAlignment="1" applyProtection="1">
      <alignment horizontal="center" vertical="center" wrapText="1"/>
    </xf>
    <xf numFmtId="0" fontId="17" fillId="5" borderId="27" xfId="2" applyFont="1" applyFill="1" applyBorder="1" applyAlignment="1" applyProtection="1">
      <alignment horizontal="center" vertical="center" wrapText="1"/>
    </xf>
    <xf numFmtId="0" fontId="17" fillId="5" borderId="5" xfId="2" applyFont="1" applyFill="1" applyBorder="1" applyAlignment="1" applyProtection="1">
      <alignment horizontal="center" vertical="center" wrapText="1"/>
    </xf>
    <xf numFmtId="0" fontId="17" fillId="5" borderId="25" xfId="2" applyFont="1" applyFill="1" applyBorder="1" applyAlignment="1" applyProtection="1">
      <alignment horizontal="center" vertical="center" wrapText="1"/>
    </xf>
    <xf numFmtId="0" fontId="16" fillId="5" borderId="28" xfId="2" applyFont="1" applyFill="1" applyBorder="1" applyAlignment="1" applyProtection="1">
      <alignment horizontal="left" vertical="center" wrapText="1"/>
    </xf>
    <xf numFmtId="0" fontId="16" fillId="5" borderId="28" xfId="2" applyFont="1" applyFill="1" applyBorder="1" applyAlignment="1" applyProtection="1">
      <alignment horizontal="center" vertical="center" wrapText="1"/>
    </xf>
    <xf numFmtId="14" fontId="16" fillId="5" borderId="28" xfId="2" applyNumberFormat="1" applyFont="1" applyFill="1" applyBorder="1" applyAlignment="1" applyProtection="1">
      <alignment horizontal="center" vertical="center" wrapText="1"/>
    </xf>
    <xf numFmtId="0" fontId="16" fillId="0" borderId="28" xfId="2" applyFont="1" applyFill="1" applyBorder="1" applyAlignment="1" applyProtection="1">
      <alignment horizontal="left" vertical="center" wrapText="1"/>
    </xf>
    <xf numFmtId="0" fontId="1" fillId="0" borderId="28" xfId="2" applyFill="1" applyBorder="1" applyAlignment="1">
      <alignment horizontal="left" vertical="center" wrapText="1"/>
    </xf>
    <xf numFmtId="0" fontId="16" fillId="0" borderId="28" xfId="2" applyFont="1" applyFill="1" applyBorder="1" applyAlignment="1" applyProtection="1">
      <alignment horizontal="center" vertical="center" wrapText="1"/>
    </xf>
    <xf numFmtId="0" fontId="1" fillId="0" borderId="29" xfId="2" applyFill="1" applyBorder="1" applyAlignment="1">
      <alignment vertical="center" wrapText="1"/>
    </xf>
    <xf numFmtId="0" fontId="1" fillId="0" borderId="28" xfId="2" applyFill="1" applyBorder="1" applyAlignment="1">
      <alignment vertical="center" wrapText="1"/>
    </xf>
    <xf numFmtId="0" fontId="16" fillId="5" borderId="30" xfId="2" applyFont="1" applyFill="1" applyBorder="1" applyAlignment="1" applyProtection="1">
      <alignment horizontal="left" vertical="center" wrapText="1"/>
    </xf>
    <xf numFmtId="0" fontId="16" fillId="5" borderId="30" xfId="2" applyFont="1" applyFill="1" applyBorder="1" applyAlignment="1" applyProtection="1">
      <alignment horizontal="center" vertical="center" wrapText="1"/>
    </xf>
    <xf numFmtId="0" fontId="16" fillId="0" borderId="30" xfId="2" applyFont="1" applyFill="1" applyBorder="1" applyAlignment="1" applyProtection="1">
      <alignment horizontal="center" vertical="center" wrapText="1"/>
    </xf>
    <xf numFmtId="0" fontId="1" fillId="0" borderId="31" xfId="2" applyFill="1" applyBorder="1" applyAlignment="1">
      <alignment vertical="center" wrapText="1"/>
    </xf>
    <xf numFmtId="0" fontId="1" fillId="0" borderId="30" xfId="2" applyFill="1" applyBorder="1" applyAlignment="1">
      <alignment vertical="center" wrapText="1"/>
    </xf>
    <xf numFmtId="0" fontId="16" fillId="5" borderId="30" xfId="2" applyNumberFormat="1" applyFont="1" applyFill="1" applyBorder="1" applyAlignment="1" applyProtection="1">
      <alignment horizontal="center" vertical="center" wrapText="1"/>
    </xf>
    <xf numFmtId="0" fontId="1" fillId="0" borderId="30" xfId="2" applyBorder="1"/>
    <xf numFmtId="0" fontId="1" fillId="0" borderId="31" xfId="2" applyBorder="1"/>
    <xf numFmtId="0" fontId="1" fillId="0" borderId="0" xfId="2" applyBorder="1"/>
    <xf numFmtId="0" fontId="16" fillId="5" borderId="30" xfId="2" applyFont="1" applyFill="1" applyBorder="1" applyAlignment="1" applyProtection="1">
      <alignment vertical="center" wrapText="1"/>
    </xf>
    <xf numFmtId="0" fontId="1" fillId="0" borderId="30" xfId="2" applyBorder="1" applyAlignment="1">
      <alignment vertical="center" wrapText="1"/>
    </xf>
    <xf numFmtId="0" fontId="1" fillId="0" borderId="30" xfId="2" applyBorder="1" applyAlignment="1">
      <alignment horizontal="center" vertical="center" wrapText="1"/>
    </xf>
    <xf numFmtId="14" fontId="1" fillId="0" borderId="30" xfId="2" applyNumberFormat="1" applyBorder="1" applyAlignment="1">
      <alignment horizontal="center" vertical="center"/>
    </xf>
    <xf numFmtId="0" fontId="1" fillId="2" borderId="33" xfId="2" applyFill="1" applyBorder="1" applyAlignment="1">
      <alignment horizontal="center" vertical="center"/>
    </xf>
    <xf numFmtId="0" fontId="1" fillId="2" borderId="33" xfId="2" applyFill="1" applyBorder="1" applyAlignment="1">
      <alignment vertical="center"/>
    </xf>
    <xf numFmtId="0" fontId="1" fillId="0" borderId="33" xfId="2" applyBorder="1" applyAlignment="1">
      <alignment horizontal="center" vertical="center" wrapText="1"/>
    </xf>
    <xf numFmtId="0" fontId="1" fillId="0" borderId="33" xfId="2" applyBorder="1" applyAlignment="1">
      <alignment vertical="center" wrapText="1"/>
    </xf>
    <xf numFmtId="0" fontId="16" fillId="5" borderId="33" xfId="2" applyFont="1" applyFill="1" applyBorder="1" applyAlignment="1" applyProtection="1">
      <alignment horizontal="left" vertical="center" wrapText="1"/>
    </xf>
    <xf numFmtId="14" fontId="1" fillId="0" borderId="33" xfId="2" applyNumberFormat="1" applyBorder="1" applyAlignment="1">
      <alignment vertical="center"/>
    </xf>
    <xf numFmtId="0" fontId="16" fillId="5" borderId="34" xfId="2" applyFont="1" applyFill="1" applyBorder="1" applyAlignment="1" applyProtection="1">
      <alignment vertical="center" wrapText="1"/>
    </xf>
    <xf numFmtId="0" fontId="1" fillId="0" borderId="34" xfId="2" applyBorder="1" applyAlignment="1">
      <alignment horizontal="center" vertical="center"/>
    </xf>
    <xf numFmtId="0" fontId="1" fillId="2" borderId="34" xfId="2" applyFill="1" applyBorder="1" applyAlignment="1">
      <alignment vertical="center"/>
    </xf>
    <xf numFmtId="0" fontId="16" fillId="5" borderId="34" xfId="2" applyFont="1" applyFill="1" applyBorder="1" applyAlignment="1" applyProtection="1">
      <alignment horizontal="left" vertical="center" wrapText="1"/>
    </xf>
    <xf numFmtId="0" fontId="1" fillId="0" borderId="34" xfId="2" applyBorder="1" applyAlignment="1">
      <alignment horizontal="center" vertical="center" wrapText="1"/>
    </xf>
    <xf numFmtId="14" fontId="1" fillId="0" borderId="34" xfId="2" applyNumberFormat="1" applyBorder="1" applyAlignment="1">
      <alignment horizontal="center" vertical="center"/>
    </xf>
    <xf numFmtId="0" fontId="16" fillId="5" borderId="0" xfId="2" applyFont="1" applyFill="1" applyBorder="1" applyAlignment="1" applyProtection="1">
      <alignment horizontal="left" vertical="center" wrapText="1"/>
    </xf>
    <xf numFmtId="0" fontId="16" fillId="5" borderId="0" xfId="2" applyFont="1" applyFill="1" applyBorder="1" applyAlignment="1" applyProtection="1">
      <alignment horizontal="center" vertical="center" wrapText="1"/>
    </xf>
    <xf numFmtId="14" fontId="16" fillId="5" borderId="0" xfId="2" applyNumberFormat="1" applyFont="1" applyFill="1" applyBorder="1" applyAlignment="1" applyProtection="1">
      <alignment horizontal="center" vertical="center" wrapText="1"/>
    </xf>
    <xf numFmtId="0" fontId="1" fillId="0" borderId="0" xfId="2" applyBorder="1" applyAlignment="1">
      <alignment horizontal="left" vertical="center" wrapText="1"/>
    </xf>
    <xf numFmtId="0" fontId="1" fillId="0" borderId="0" xfId="2" applyBorder="1" applyAlignment="1">
      <alignment horizontal="center" vertical="center" wrapText="1"/>
    </xf>
    <xf numFmtId="0" fontId="16" fillId="5" borderId="0" xfId="2" applyFont="1" applyFill="1" applyBorder="1" applyAlignment="1" applyProtection="1">
      <alignment vertical="center" wrapText="1"/>
    </xf>
    <xf numFmtId="0" fontId="1" fillId="0" borderId="0" xfId="2" applyBorder="1" applyAlignment="1">
      <alignment vertical="center" wrapText="1"/>
    </xf>
    <xf numFmtId="0" fontId="1" fillId="0" borderId="0" xfId="2" applyBorder="1" applyAlignment="1">
      <alignment horizontal="center" vertical="center"/>
    </xf>
    <xf numFmtId="14" fontId="1" fillId="0" borderId="0" xfId="2" applyNumberFormat="1" applyBorder="1" applyAlignment="1">
      <alignment horizontal="center" vertical="center"/>
    </xf>
    <xf numFmtId="0" fontId="1" fillId="0" borderId="0" xfId="2" applyBorder="1" applyAlignment="1">
      <alignment vertical="center"/>
    </xf>
    <xf numFmtId="0" fontId="1" fillId="7" borderId="0" xfId="2" applyFill="1" applyBorder="1" applyAlignment="1">
      <alignment horizontal="center"/>
    </xf>
    <xf numFmtId="0" fontId="1" fillId="7" borderId="0" xfId="2" applyFill="1" applyBorder="1"/>
    <xf numFmtId="0" fontId="1" fillId="0" borderId="0" xfId="2" applyBorder="1" applyAlignment="1">
      <alignment horizontal="center"/>
    </xf>
    <xf numFmtId="0" fontId="1" fillId="0" borderId="0" xfId="2" applyBorder="1" applyAlignment="1">
      <alignment horizontal="left"/>
    </xf>
    <xf numFmtId="0" fontId="1" fillId="0" borderId="0" xfId="2" applyAlignment="1">
      <alignment horizontal="left"/>
    </xf>
    <xf numFmtId="0" fontId="1" fillId="0" borderId="0" xfId="2" applyAlignment="1">
      <alignment horizontal="center"/>
    </xf>
    <xf numFmtId="0" fontId="16" fillId="0" borderId="29" xfId="2" applyFont="1" applyFill="1" applyBorder="1" applyAlignment="1" applyProtection="1">
      <alignment horizontal="left" vertical="center" wrapText="1"/>
    </xf>
    <xf numFmtId="0" fontId="1" fillId="0" borderId="36" xfId="2" applyBorder="1" applyAlignment="1">
      <alignment horizontal="left" vertical="center" wrapText="1"/>
    </xf>
    <xf numFmtId="0" fontId="1" fillId="0" borderId="37" xfId="2" applyBorder="1" applyAlignment="1">
      <alignment horizontal="left" vertical="center" wrapText="1"/>
    </xf>
    <xf numFmtId="0" fontId="1" fillId="0" borderId="35" xfId="2" applyBorder="1" applyAlignment="1">
      <alignment horizontal="left" vertical="center" wrapText="1"/>
    </xf>
    <xf numFmtId="0" fontId="16" fillId="5" borderId="38" xfId="2" applyFont="1" applyFill="1" applyBorder="1" applyAlignment="1" applyProtection="1">
      <alignment horizontal="left" vertical="center" wrapText="1"/>
    </xf>
    <xf numFmtId="0" fontId="16" fillId="5" borderId="36" xfId="2" applyFont="1" applyFill="1" applyBorder="1" applyAlignment="1" applyProtection="1">
      <alignment horizontal="left" vertical="center" wrapText="1"/>
    </xf>
    <xf numFmtId="0" fontId="16" fillId="5" borderId="20" xfId="0" applyFont="1" applyFill="1" applyBorder="1" applyAlignment="1" applyProtection="1">
      <alignment horizontal="left" vertical="center" wrapText="1"/>
    </xf>
    <xf numFmtId="14" fontId="16" fillId="5" borderId="20" xfId="0" applyNumberFormat="1" applyFont="1" applyFill="1" applyBorder="1" applyAlignment="1" applyProtection="1">
      <alignment horizontal="center" vertical="center" wrapText="1"/>
    </xf>
    <xf numFmtId="0" fontId="16" fillId="5" borderId="20" xfId="4" applyFont="1" applyFill="1" applyBorder="1" applyAlignment="1" applyProtection="1">
      <alignment horizontal="left" vertical="center" wrapText="1"/>
    </xf>
    <xf numFmtId="0" fontId="16" fillId="5" borderId="20" xfId="4" applyFont="1" applyFill="1" applyBorder="1" applyAlignment="1" applyProtection="1">
      <alignment vertical="center" wrapText="1"/>
    </xf>
    <xf numFmtId="0" fontId="21" fillId="0" borderId="0" xfId="0" applyFont="1"/>
    <xf numFmtId="14" fontId="23" fillId="0" borderId="7" xfId="0" applyNumberFormat="1" applyFont="1" applyFill="1" applyBorder="1" applyAlignment="1" applyProtection="1">
      <alignment vertical="center"/>
    </xf>
    <xf numFmtId="0" fontId="22" fillId="8" borderId="51" xfId="0" applyFont="1" applyFill="1" applyBorder="1" applyAlignment="1">
      <alignment horizontal="center" vertical="center"/>
    </xf>
    <xf numFmtId="0" fontId="25" fillId="8" borderId="51" xfId="0" applyFont="1" applyFill="1" applyBorder="1" applyAlignment="1">
      <alignment horizontal="center" vertical="center" wrapText="1"/>
    </xf>
    <xf numFmtId="0" fontId="25" fillId="8" borderId="51" xfId="0" applyFont="1" applyFill="1" applyBorder="1" applyAlignment="1">
      <alignment horizontal="center" vertical="center"/>
    </xf>
    <xf numFmtId="0" fontId="27" fillId="8" borderId="51" xfId="0" applyFont="1" applyFill="1" applyBorder="1" applyAlignment="1">
      <alignment horizontal="center" vertical="center" wrapText="1"/>
    </xf>
    <xf numFmtId="0" fontId="28" fillId="8" borderId="51" xfId="0" applyFont="1" applyFill="1" applyBorder="1" applyAlignment="1">
      <alignment horizontal="left" vertical="center" wrapText="1"/>
    </xf>
    <xf numFmtId="0" fontId="1" fillId="8" borderId="51" xfId="0" applyFont="1" applyFill="1" applyBorder="1" applyAlignment="1">
      <alignment horizontal="left" vertical="center" wrapText="1"/>
    </xf>
    <xf numFmtId="0" fontId="27" fillId="0" borderId="51" xfId="0" applyFont="1" applyFill="1" applyBorder="1" applyAlignment="1">
      <alignment horizontal="center" vertical="center" wrapText="1"/>
    </xf>
    <xf numFmtId="0" fontId="28" fillId="0" borderId="51" xfId="0" applyFont="1" applyFill="1" applyBorder="1" applyAlignment="1">
      <alignment horizontal="left" vertical="center" wrapText="1"/>
    </xf>
    <xf numFmtId="0" fontId="1" fillId="0" borderId="51" xfId="0" applyFont="1" applyFill="1" applyBorder="1" applyAlignment="1">
      <alignment horizontal="left" vertical="center" wrapText="1"/>
    </xf>
    <xf numFmtId="16" fontId="28" fillId="0" borderId="51" xfId="0" applyNumberFormat="1" applyFont="1" applyFill="1" applyBorder="1" applyAlignment="1">
      <alignment horizontal="left" vertical="center"/>
    </xf>
    <xf numFmtId="0" fontId="18" fillId="8" borderId="51"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28" fillId="0" borderId="51"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51" xfId="0" applyFont="1" applyFill="1" applyBorder="1" applyAlignment="1">
      <alignment horizontal="left" vertical="center" wrapText="1"/>
    </xf>
    <xf numFmtId="0" fontId="22" fillId="10" borderId="51" xfId="0" applyFont="1" applyFill="1" applyBorder="1" applyAlignment="1">
      <alignment vertical="center" wrapText="1"/>
    </xf>
    <xf numFmtId="0" fontId="0" fillId="0" borderId="0" xfId="0" applyAlignment="1">
      <alignment vertical="center"/>
    </xf>
    <xf numFmtId="0" fontId="30" fillId="0" borderId="45" xfId="0" applyFont="1" applyFill="1" applyBorder="1" applyAlignment="1" applyProtection="1">
      <alignment horizontal="left" vertical="center"/>
    </xf>
    <xf numFmtId="0" fontId="30" fillId="0" borderId="47" xfId="0" applyFont="1" applyFill="1" applyBorder="1" applyAlignment="1" applyProtection="1">
      <alignment horizontal="left" vertical="center"/>
    </xf>
    <xf numFmtId="14" fontId="30" fillId="0" borderId="10" xfId="0" applyNumberFormat="1" applyFont="1" applyFill="1" applyBorder="1" applyAlignment="1" applyProtection="1">
      <alignment vertical="center"/>
    </xf>
    <xf numFmtId="0" fontId="25" fillId="8" borderId="51" xfId="0" applyFont="1" applyFill="1" applyBorder="1" applyAlignment="1">
      <alignment horizontal="center" vertical="center"/>
    </xf>
    <xf numFmtId="0" fontId="30" fillId="2" borderId="13" xfId="0" applyFont="1" applyFill="1" applyBorder="1" applyAlignment="1" applyProtection="1">
      <alignment vertical="center"/>
    </xf>
    <xf numFmtId="0" fontId="30" fillId="2" borderId="0" xfId="0" applyFont="1" applyFill="1" applyAlignment="1" applyProtection="1">
      <alignment vertical="center"/>
      <protection locked="0"/>
    </xf>
    <xf numFmtId="0" fontId="30" fillId="2" borderId="54" xfId="0" applyFont="1" applyFill="1" applyBorder="1" applyAlignment="1" applyProtection="1">
      <alignment vertical="center"/>
    </xf>
    <xf numFmtId="0" fontId="30" fillId="2" borderId="55" xfId="0" applyFont="1" applyFill="1" applyBorder="1" applyAlignment="1" applyProtection="1">
      <alignment vertical="center"/>
    </xf>
    <xf numFmtId="0" fontId="32" fillId="8" borderId="57" xfId="0" applyFont="1" applyFill="1" applyBorder="1" applyAlignment="1">
      <alignment horizontal="center" vertical="center" wrapText="1"/>
    </xf>
    <xf numFmtId="0" fontId="33" fillId="8" borderId="50" xfId="0" applyFont="1" applyFill="1" applyBorder="1" applyAlignment="1">
      <alignment vertical="center" wrapText="1"/>
    </xf>
    <xf numFmtId="0" fontId="1" fillId="8" borderId="50" xfId="0" applyFont="1" applyFill="1" applyBorder="1" applyAlignment="1">
      <alignment vertical="center" wrapText="1"/>
    </xf>
    <xf numFmtId="0" fontId="35" fillId="0" borderId="14" xfId="0" applyFont="1" applyBorder="1" applyAlignment="1">
      <alignment horizontal="left" vertical="center"/>
    </xf>
    <xf numFmtId="0" fontId="1" fillId="8"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0" xfId="0" applyFill="1"/>
    <xf numFmtId="0" fontId="1" fillId="0" borderId="30" xfId="0" applyFont="1" applyFill="1" applyBorder="1" applyAlignment="1">
      <alignment horizontal="left" vertical="center" wrapText="1"/>
    </xf>
    <xf numFmtId="0" fontId="37" fillId="8" borderId="53" xfId="0" applyFont="1" applyFill="1" applyBorder="1" applyAlignment="1">
      <alignment vertical="center" wrapText="1"/>
    </xf>
    <xf numFmtId="0" fontId="33" fillId="8" borderId="0" xfId="0" applyFont="1" applyFill="1" applyAlignment="1">
      <alignment vertical="center" wrapText="1"/>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0" fontId="35" fillId="0" borderId="0" xfId="0" applyFont="1"/>
    <xf numFmtId="0" fontId="43" fillId="8" borderId="0" xfId="0" applyFont="1" applyFill="1" applyBorder="1" applyAlignment="1">
      <alignment vertical="center"/>
    </xf>
    <xf numFmtId="0" fontId="44" fillId="8" borderId="14" xfId="0" applyFont="1" applyFill="1" applyBorder="1" applyAlignment="1">
      <alignment horizontal="center" vertical="center" wrapText="1"/>
    </xf>
    <xf numFmtId="0" fontId="44" fillId="8" borderId="14" xfId="0" applyFont="1" applyFill="1" applyBorder="1" applyAlignment="1">
      <alignment horizontal="center" vertical="center"/>
    </xf>
    <xf numFmtId="0" fontId="46" fillId="8" borderId="0" xfId="0" applyFont="1" applyFill="1" applyBorder="1" applyAlignment="1">
      <alignment horizontal="center" vertical="center" wrapText="1"/>
    </xf>
    <xf numFmtId="0" fontId="35" fillId="0" borderId="0" xfId="0" applyFont="1" applyBorder="1"/>
    <xf numFmtId="0" fontId="47" fillId="2" borderId="14" xfId="0" applyFont="1" applyFill="1" applyBorder="1" applyAlignment="1">
      <alignment vertical="center" wrapText="1"/>
    </xf>
    <xf numFmtId="0" fontId="48" fillId="2" borderId="14"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50" fillId="2" borderId="14" xfId="0" applyFont="1" applyFill="1" applyBorder="1" applyAlignment="1">
      <alignment vertical="center" wrapText="1"/>
    </xf>
    <xf numFmtId="0" fontId="51" fillId="2" borderId="14" xfId="0" applyFont="1" applyFill="1" applyBorder="1" applyAlignment="1">
      <alignment horizontal="left" vertical="center" wrapText="1"/>
    </xf>
    <xf numFmtId="0" fontId="49" fillId="2" borderId="0" xfId="0" applyFont="1" applyFill="1" applyBorder="1" applyAlignment="1">
      <alignment horizontal="center" vertical="center" wrapText="1"/>
    </xf>
    <xf numFmtId="0" fontId="48" fillId="2" borderId="14" xfId="0" applyFont="1" applyFill="1" applyBorder="1" applyAlignment="1">
      <alignment horizontal="left" vertical="top" wrapText="1"/>
    </xf>
    <xf numFmtId="0" fontId="51" fillId="2" borderId="14"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31" fillId="2" borderId="0" xfId="0" applyFont="1" applyFill="1" applyBorder="1"/>
    <xf numFmtId="0" fontId="53" fillId="0" borderId="0" xfId="0" applyFont="1"/>
    <xf numFmtId="0" fontId="53" fillId="0" borderId="0" xfId="0" applyFont="1" applyBorder="1"/>
    <xf numFmtId="0" fontId="31" fillId="0" borderId="0" xfId="0" applyFont="1" applyBorder="1"/>
    <xf numFmtId="0" fontId="27" fillId="8" borderId="14" xfId="0" applyFont="1" applyFill="1" applyBorder="1" applyAlignment="1">
      <alignment vertical="center" wrapText="1"/>
    </xf>
    <xf numFmtId="0" fontId="28" fillId="0" borderId="14" xfId="0" applyFont="1" applyFill="1" applyBorder="1" applyAlignment="1">
      <alignment horizontal="left" vertical="center" wrapText="1"/>
    </xf>
    <xf numFmtId="0" fontId="28" fillId="8" borderId="14" xfId="0" applyFont="1" applyFill="1" applyBorder="1" applyAlignment="1">
      <alignment horizontal="left" vertical="center" wrapText="1"/>
    </xf>
    <xf numFmtId="17" fontId="28" fillId="8" borderId="14" xfId="0" applyNumberFormat="1" applyFont="1" applyFill="1" applyBorder="1" applyAlignment="1">
      <alignment horizontal="left" vertical="center" wrapText="1"/>
    </xf>
    <xf numFmtId="0" fontId="28" fillId="2" borderId="14" xfId="0" applyFont="1" applyFill="1" applyBorder="1" applyAlignment="1">
      <alignment horizontal="left" vertical="center" wrapText="1"/>
    </xf>
    <xf numFmtId="0" fontId="55" fillId="8" borderId="14" xfId="0" applyFont="1" applyFill="1" applyBorder="1" applyAlignment="1">
      <alignment horizontal="left" vertical="center" wrapText="1"/>
    </xf>
    <xf numFmtId="17" fontId="48" fillId="2" borderId="14" xfId="0" applyNumberFormat="1" applyFont="1" applyFill="1" applyBorder="1" applyAlignment="1">
      <alignment horizontal="left" vertical="center" wrapText="1"/>
    </xf>
    <xf numFmtId="15" fontId="51" fillId="2" borderId="14" xfId="0" applyNumberFormat="1" applyFont="1" applyFill="1" applyBorder="1" applyAlignment="1">
      <alignment horizontal="center" vertical="center" wrapText="1"/>
    </xf>
    <xf numFmtId="0" fontId="51" fillId="2" borderId="65" xfId="0" applyFont="1" applyFill="1" applyBorder="1" applyAlignment="1">
      <alignment horizontal="center" vertical="center" wrapText="1"/>
    </xf>
    <xf numFmtId="0" fontId="48" fillId="2" borderId="14" xfId="0" applyFont="1" applyFill="1" applyBorder="1" applyAlignment="1">
      <alignment vertical="center" wrapText="1"/>
    </xf>
    <xf numFmtId="0" fontId="56" fillId="2" borderId="51"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28" fillId="2" borderId="51"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27" fillId="2" borderId="51" xfId="0" applyFont="1" applyFill="1" applyBorder="1" applyAlignment="1">
      <alignment horizontal="center" vertical="center" wrapText="1"/>
    </xf>
    <xf numFmtId="0" fontId="0" fillId="0" borderId="69" xfId="0" applyBorder="1"/>
    <xf numFmtId="0" fontId="0" fillId="0" borderId="70" xfId="0" applyBorder="1"/>
    <xf numFmtId="0" fontId="60" fillId="0" borderId="51" xfId="0" applyFont="1" applyFill="1" applyBorder="1" applyAlignment="1">
      <alignment horizontal="center" vertical="center" wrapText="1"/>
    </xf>
    <xf numFmtId="0" fontId="61" fillId="0" borderId="51" xfId="0" applyFont="1" applyFill="1" applyBorder="1" applyAlignment="1">
      <alignment horizontal="left" vertical="center" wrapText="1"/>
    </xf>
    <xf numFmtId="0" fontId="61" fillId="0" borderId="51" xfId="0" applyFont="1" applyBorder="1" applyAlignment="1">
      <alignment horizontal="left" vertical="center" wrapText="1"/>
    </xf>
    <xf numFmtId="0" fontId="58" fillId="10" borderId="51" xfId="0" applyFont="1" applyFill="1" applyBorder="1" applyAlignment="1">
      <alignment horizontal="left" vertical="center" wrapText="1"/>
    </xf>
    <xf numFmtId="0" fontId="60" fillId="2" borderId="51" xfId="0" applyFont="1" applyFill="1" applyBorder="1" applyAlignment="1">
      <alignment horizontal="center" vertical="center" wrapText="1"/>
    </xf>
    <xf numFmtId="0" fontId="61" fillId="2" borderId="51" xfId="0" applyFont="1" applyFill="1" applyBorder="1" applyAlignment="1">
      <alignment horizontal="left" vertical="center" wrapText="1"/>
    </xf>
    <xf numFmtId="15" fontId="61" fillId="2" borderId="51" xfId="0" applyNumberFormat="1" applyFont="1" applyFill="1" applyBorder="1" applyAlignment="1">
      <alignment horizontal="left" vertical="center" wrapText="1"/>
    </xf>
    <xf numFmtId="0" fontId="3" fillId="2" borderId="14" xfId="3" applyFont="1" applyFill="1" applyBorder="1" applyAlignment="1">
      <alignment horizontal="center" vertical="center"/>
    </xf>
    <xf numFmtId="0" fontId="1" fillId="8" borderId="51" xfId="0" applyFont="1" applyFill="1" applyBorder="1" applyAlignment="1">
      <alignment horizontal="center" vertical="center" wrapText="1"/>
    </xf>
    <xf numFmtId="0" fontId="1" fillId="8" borderId="51" xfId="0" applyFont="1" applyFill="1" applyBorder="1" applyAlignment="1">
      <alignment horizontal="left" wrapText="1"/>
    </xf>
    <xf numFmtId="0" fontId="65" fillId="0" borderId="51" xfId="0" applyFont="1" applyBorder="1" applyAlignment="1">
      <alignment horizontal="left" vertical="center" wrapText="1"/>
    </xf>
    <xf numFmtId="0" fontId="65" fillId="2" borderId="51" xfId="0" applyFont="1" applyFill="1" applyBorder="1" applyAlignment="1">
      <alignment horizontal="left" vertical="center" wrapText="1"/>
    </xf>
    <xf numFmtId="0" fontId="1" fillId="2" borderId="51" xfId="0" applyFont="1" applyFill="1" applyBorder="1" applyAlignment="1">
      <alignment horizontal="center" vertical="center" wrapText="1"/>
    </xf>
    <xf numFmtId="0" fontId="0" fillId="0" borderId="0" xfId="0" applyProtection="1">
      <protection locked="0"/>
    </xf>
    <xf numFmtId="0" fontId="0" fillId="0" borderId="0" xfId="0" applyProtection="1">
      <protection hidden="1"/>
    </xf>
    <xf numFmtId="0" fontId="0" fillId="0" borderId="30" xfId="0" applyBorder="1" applyProtection="1">
      <protection locked="0"/>
    </xf>
    <xf numFmtId="0" fontId="67" fillId="12" borderId="30" xfId="0" applyFont="1" applyFill="1" applyBorder="1" applyAlignment="1" applyProtection="1">
      <alignment horizontal="center" vertical="center" wrapText="1"/>
      <protection locked="0"/>
    </xf>
    <xf numFmtId="0" fontId="69" fillId="7" borderId="33" xfId="0" applyFont="1" applyFill="1" applyBorder="1" applyAlignment="1" applyProtection="1">
      <alignment horizontal="center" vertical="center" wrapText="1"/>
      <protection locked="0"/>
    </xf>
    <xf numFmtId="0" fontId="72" fillId="12" borderId="33" xfId="0" applyFont="1" applyFill="1" applyBorder="1" applyAlignment="1" applyProtection="1">
      <alignment horizontal="center" vertical="center" textRotation="90" wrapText="1"/>
      <protection locked="0"/>
    </xf>
    <xf numFmtId="0" fontId="67" fillId="12" borderId="33" xfId="0" applyFont="1" applyFill="1" applyBorder="1" applyAlignment="1" applyProtection="1">
      <alignment horizontal="center" vertical="center" wrapText="1"/>
      <protection locked="0"/>
    </xf>
    <xf numFmtId="0" fontId="0" fillId="0" borderId="73" xfId="0" applyBorder="1" applyAlignment="1" applyProtection="1">
      <alignment vertical="center" wrapText="1"/>
      <protection locked="0"/>
    </xf>
    <xf numFmtId="0" fontId="0" fillId="0" borderId="73" xfId="0" applyBorder="1" applyAlignment="1" applyProtection="1">
      <alignment wrapText="1"/>
      <protection locked="0"/>
    </xf>
    <xf numFmtId="0" fontId="0" fillId="0" borderId="73" xfId="0" applyBorder="1" applyAlignment="1" applyProtection="1">
      <alignment horizontal="left" vertical="center"/>
      <protection locked="0"/>
    </xf>
    <xf numFmtId="0" fontId="0" fillId="0" borderId="73" xfId="0" applyBorder="1" applyAlignment="1" applyProtection="1">
      <alignment horizontal="left" vertical="center"/>
      <protection hidden="1"/>
    </xf>
    <xf numFmtId="0" fontId="0" fillId="0" borderId="73" xfId="0" applyBorder="1" applyProtection="1">
      <protection hidden="1"/>
    </xf>
    <xf numFmtId="0" fontId="0" fillId="0" borderId="73" xfId="0" applyBorder="1" applyProtection="1">
      <protection locked="0"/>
    </xf>
    <xf numFmtId="0" fontId="0" fillId="0" borderId="30" xfId="0" applyBorder="1" applyAlignment="1" applyProtection="1">
      <alignment vertical="center" wrapText="1"/>
      <protection locked="0"/>
    </xf>
    <xf numFmtId="0" fontId="0" fillId="0" borderId="30" xfId="0" applyBorder="1" applyAlignment="1" applyProtection="1">
      <alignment horizontal="left" vertical="center"/>
      <protection locked="0"/>
    </xf>
    <xf numFmtId="0" fontId="0" fillId="0" borderId="30" xfId="0" applyBorder="1" applyAlignment="1" applyProtection="1">
      <alignment horizontal="left" vertical="center"/>
      <protection hidden="1"/>
    </xf>
    <xf numFmtId="0" fontId="0" fillId="0" borderId="30" xfId="0" applyBorder="1" applyAlignment="1" applyProtection="1">
      <alignment wrapText="1"/>
      <protection hidden="1"/>
    </xf>
    <xf numFmtId="0" fontId="0" fillId="0" borderId="30" xfId="0" applyBorder="1" applyProtection="1">
      <protection hidden="1"/>
    </xf>
    <xf numFmtId="0" fontId="0" fillId="13" borderId="73" xfId="0" applyFill="1" applyBorder="1" applyAlignment="1" applyProtection="1">
      <alignment vertical="center" wrapText="1"/>
      <protection locked="0"/>
    </xf>
    <xf numFmtId="0" fontId="0" fillId="0" borderId="73" xfId="0" applyBorder="1" applyAlignment="1" applyProtection="1">
      <alignment vertical="center"/>
      <protection hidden="1"/>
    </xf>
    <xf numFmtId="0" fontId="0" fillId="0" borderId="73" xfId="0" applyBorder="1" applyAlignment="1" applyProtection="1">
      <alignment vertical="center"/>
      <protection locked="0"/>
    </xf>
    <xf numFmtId="0" fontId="0" fillId="0" borderId="38" xfId="0" applyBorder="1" applyAlignment="1" applyProtection="1">
      <protection locked="0"/>
    </xf>
    <xf numFmtId="0" fontId="0" fillId="13" borderId="0" xfId="0" applyFill="1" applyAlignment="1">
      <alignment vertical="center" wrapText="1"/>
    </xf>
    <xf numFmtId="0" fontId="0" fillId="0" borderId="30" xfId="0" quotePrefix="1" applyBorder="1" applyAlignment="1" applyProtection="1">
      <alignment vertical="center" wrapText="1"/>
      <protection locked="0"/>
    </xf>
    <xf numFmtId="0" fontId="0" fillId="0" borderId="30" xfId="0" applyBorder="1" applyAlignment="1" applyProtection="1">
      <alignment vertical="center"/>
      <protection hidden="1"/>
    </xf>
    <xf numFmtId="0" fontId="0" fillId="0" borderId="30" xfId="0" applyBorder="1" applyAlignment="1" applyProtection="1">
      <alignment vertical="center"/>
      <protection locked="0"/>
    </xf>
    <xf numFmtId="0" fontId="0" fillId="0" borderId="36" xfId="0" applyBorder="1" applyAlignment="1" applyProtection="1">
      <protection locked="0"/>
    </xf>
    <xf numFmtId="0" fontId="0" fillId="0" borderId="73" xfId="0" applyBorder="1" applyAlignment="1" applyProtection="1">
      <alignment horizontal="left" vertical="center" wrapText="1"/>
      <protection locked="0"/>
    </xf>
    <xf numFmtId="0" fontId="0" fillId="0" borderId="73" xfId="0" applyBorder="1" applyAlignment="1" applyProtection="1">
      <alignment horizontal="center" vertical="center" wrapText="1"/>
      <protection hidden="1"/>
    </xf>
    <xf numFmtId="14" fontId="0" fillId="0" borderId="73" xfId="0" applyNumberFormat="1" applyBorder="1" applyAlignment="1" applyProtection="1">
      <alignment horizontal="left" vertical="center"/>
      <protection locked="0"/>
    </xf>
    <xf numFmtId="0" fontId="0" fillId="0" borderId="30" xfId="0" applyBorder="1" applyAlignment="1" applyProtection="1">
      <alignment horizontal="left" vertical="center" wrapText="1"/>
      <protection locked="0"/>
    </xf>
    <xf numFmtId="0" fontId="0" fillId="0" borderId="30" xfId="0" applyBorder="1" applyAlignment="1" applyProtection="1">
      <alignment wrapText="1"/>
      <protection locked="0"/>
    </xf>
    <xf numFmtId="0" fontId="0" fillId="0" borderId="33" xfId="0" applyBorder="1" applyAlignment="1" applyProtection="1">
      <alignment vertical="center"/>
      <protection hidden="1"/>
    </xf>
    <xf numFmtId="0" fontId="0" fillId="0" borderId="33" xfId="0" applyBorder="1" applyProtection="1">
      <protection locked="0"/>
    </xf>
    <xf numFmtId="0" fontId="0" fillId="0" borderId="33" xfId="0" applyBorder="1" applyAlignment="1" applyProtection="1">
      <alignment horizontal="left" vertical="center"/>
      <protection locked="0"/>
    </xf>
    <xf numFmtId="0" fontId="0" fillId="0" borderId="33" xfId="0" applyBorder="1" applyAlignment="1" applyProtection="1">
      <alignment horizontal="left" vertical="center"/>
      <protection hidden="1"/>
    </xf>
    <xf numFmtId="0" fontId="0" fillId="0" borderId="33" xfId="0" applyBorder="1" applyProtection="1">
      <protection hidden="1"/>
    </xf>
    <xf numFmtId="0" fontId="0" fillId="0" borderId="33" xfId="0" applyBorder="1" applyAlignment="1" applyProtection="1">
      <alignment vertical="center" wrapText="1"/>
      <protection locked="0"/>
    </xf>
    <xf numFmtId="0" fontId="0" fillId="0" borderId="72" xfId="0" applyBorder="1" applyAlignment="1" applyProtection="1">
      <alignment horizontal="left" vertical="center" wrapText="1"/>
      <protection locked="0"/>
    </xf>
    <xf numFmtId="14" fontId="0" fillId="0" borderId="72" xfId="0" applyNumberFormat="1" applyBorder="1" applyAlignment="1" applyProtection="1">
      <alignment horizontal="left" vertical="center"/>
      <protection locked="0"/>
    </xf>
    <xf numFmtId="14" fontId="0" fillId="0" borderId="73" xfId="0" applyNumberFormat="1" applyBorder="1" applyAlignment="1" applyProtection="1">
      <alignment vertical="center"/>
      <protection locked="0"/>
    </xf>
    <xf numFmtId="0" fontId="0" fillId="0" borderId="73" xfId="0" applyBorder="1" applyAlignment="1" applyProtection="1">
      <alignment horizontal="center" vertical="center" wrapText="1"/>
      <protection locked="0"/>
    </xf>
    <xf numFmtId="0" fontId="0" fillId="0" borderId="73" xfId="0" applyBorder="1" applyAlignment="1" applyProtection="1">
      <alignment vertical="center" wrapText="1"/>
      <protection hidden="1"/>
    </xf>
    <xf numFmtId="0" fontId="0" fillId="0" borderId="73" xfId="0" applyBorder="1" applyAlignment="1" applyProtection="1">
      <alignment horizontal="left" vertical="center" wrapText="1"/>
      <protection hidden="1"/>
    </xf>
    <xf numFmtId="0" fontId="0" fillId="0" borderId="30" xfId="0" applyBorder="1" applyAlignment="1" applyProtection="1">
      <alignment vertical="center" wrapText="1"/>
      <protection hidden="1"/>
    </xf>
    <xf numFmtId="0" fontId="0" fillId="0" borderId="30" xfId="0" applyBorder="1" applyAlignment="1" applyProtection="1">
      <alignment horizontal="left" vertical="center" wrapText="1"/>
      <protection hidden="1"/>
    </xf>
    <xf numFmtId="0" fontId="0" fillId="0" borderId="27" xfId="0" applyBorder="1" applyAlignment="1" applyProtection="1">
      <alignment vertical="center" wrapText="1"/>
      <protection locked="0"/>
    </xf>
    <xf numFmtId="0" fontId="0" fillId="0" borderId="27" xfId="0" applyBorder="1" applyAlignment="1" applyProtection="1">
      <alignment horizontal="center" vertical="center" wrapText="1"/>
      <protection locked="0"/>
    </xf>
    <xf numFmtId="0" fontId="0" fillId="0" borderId="34" xfId="0" applyBorder="1" applyAlignment="1" applyProtection="1">
      <alignment vertical="center" wrapText="1"/>
      <protection hidden="1"/>
    </xf>
    <xf numFmtId="0" fontId="0" fillId="0" borderId="34" xfId="0" applyBorder="1" applyAlignment="1" applyProtection="1">
      <alignment horizontal="left" vertical="center" wrapText="1"/>
      <protection locked="0"/>
    </xf>
    <xf numFmtId="0" fontId="0" fillId="0" borderId="34" xfId="0" applyBorder="1" applyAlignment="1" applyProtection="1">
      <alignment horizontal="left" vertical="center" wrapText="1"/>
      <protection hidden="1"/>
    </xf>
    <xf numFmtId="0" fontId="0" fillId="0" borderId="27" xfId="0" applyBorder="1" applyAlignment="1" applyProtection="1">
      <alignment vertical="center" wrapText="1"/>
      <protection hidden="1"/>
    </xf>
    <xf numFmtId="0" fontId="0" fillId="0" borderId="34" xfId="0" applyBorder="1" applyAlignment="1" applyProtection="1">
      <alignment vertical="center" wrapText="1"/>
      <protection locked="0"/>
    </xf>
    <xf numFmtId="0" fontId="0" fillId="0" borderId="15" xfId="0" applyBorder="1" applyProtection="1">
      <protection locked="0"/>
    </xf>
    <xf numFmtId="0" fontId="0" fillId="0" borderId="84" xfId="0" applyBorder="1" applyAlignment="1" applyProtection="1">
      <alignment vertical="center" wrapText="1"/>
      <protection hidden="1"/>
    </xf>
    <xf numFmtId="0" fontId="0" fillId="0" borderId="72" xfId="0" applyBorder="1" applyAlignment="1" applyProtection="1">
      <alignment vertical="center" wrapText="1"/>
      <protection locked="0"/>
    </xf>
    <xf numFmtId="0" fontId="0" fillId="0" borderId="72" xfId="0" applyBorder="1" applyAlignment="1" applyProtection="1">
      <alignment horizontal="center" vertical="center" wrapText="1"/>
      <protection locked="0"/>
    </xf>
    <xf numFmtId="0" fontId="0" fillId="0" borderId="86" xfId="0" applyBorder="1" applyProtection="1">
      <protection locked="0"/>
    </xf>
    <xf numFmtId="0" fontId="0" fillId="0" borderId="79" xfId="0" applyBorder="1" applyProtection="1">
      <protection locked="0"/>
    </xf>
    <xf numFmtId="0" fontId="0" fillId="0" borderId="79" xfId="0" applyBorder="1" applyProtection="1">
      <protection hidden="1"/>
    </xf>
    <xf numFmtId="0" fontId="0" fillId="0" borderId="86" xfId="0" applyBorder="1" applyProtection="1">
      <protection hidden="1"/>
    </xf>
    <xf numFmtId="0" fontId="0" fillId="0" borderId="72" xfId="0" applyBorder="1" applyProtection="1">
      <protection locked="0"/>
    </xf>
    <xf numFmtId="0" fontId="0" fillId="0" borderId="33" xfId="0" applyBorder="1" applyAlignment="1" applyProtection="1">
      <alignment vertical="center" wrapText="1"/>
      <protection hidden="1"/>
    </xf>
    <xf numFmtId="0" fontId="0" fillId="0" borderId="46" xfId="0" applyBorder="1" applyProtection="1">
      <protection locked="0"/>
    </xf>
    <xf numFmtId="0" fontId="35" fillId="2" borderId="38" xfId="0" applyFont="1" applyFill="1" applyBorder="1" applyAlignment="1" applyProtection="1">
      <alignment horizontal="left" vertical="center" wrapText="1"/>
      <protection locked="0"/>
    </xf>
    <xf numFmtId="0" fontId="0" fillId="0" borderId="73" xfId="0" applyBorder="1" applyAlignment="1" applyProtection="1">
      <alignment horizontal="justify" vertical="center" wrapText="1"/>
      <protection locked="0"/>
    </xf>
    <xf numFmtId="0" fontId="0" fillId="0" borderId="0" xfId="0" applyBorder="1" applyProtection="1">
      <protection locked="0"/>
    </xf>
    <xf numFmtId="0" fontId="0" fillId="0" borderId="27" xfId="0" applyBorder="1" applyAlignment="1" applyProtection="1">
      <alignment horizontal="justify" vertical="center" wrapText="1"/>
      <protection locked="0"/>
    </xf>
    <xf numFmtId="0" fontId="0" fillId="0" borderId="34" xfId="0" applyBorder="1" applyProtection="1">
      <protection locked="0"/>
    </xf>
    <xf numFmtId="0" fontId="0" fillId="0" borderId="34" xfId="0" applyBorder="1" applyAlignment="1" applyProtection="1">
      <alignment vertical="center"/>
      <protection locked="0"/>
    </xf>
    <xf numFmtId="0" fontId="0" fillId="0" borderId="34" xfId="0" applyBorder="1" applyAlignment="1" applyProtection="1">
      <alignment vertical="center"/>
      <protection hidden="1"/>
    </xf>
    <xf numFmtId="0" fontId="0" fillId="0" borderId="34" xfId="0" applyBorder="1" applyProtection="1">
      <protection hidden="1"/>
    </xf>
    <xf numFmtId="14" fontId="0" fillId="0" borderId="34" xfId="0" applyNumberFormat="1" applyBorder="1" applyAlignment="1" applyProtection="1">
      <alignment vertical="center"/>
      <protection locked="0"/>
    </xf>
    <xf numFmtId="0" fontId="0" fillId="0" borderId="34" xfId="0" applyBorder="1" applyAlignment="1" applyProtection="1">
      <alignment horizontal="left" vertical="center"/>
      <protection locked="0"/>
    </xf>
    <xf numFmtId="0" fontId="35" fillId="0" borderId="73" xfId="0" applyFont="1" applyBorder="1" applyAlignment="1" applyProtection="1">
      <alignment vertical="center" wrapText="1"/>
      <protection locked="0"/>
    </xf>
    <xf numFmtId="0" fontId="0" fillId="0" borderId="38" xfId="0" applyBorder="1" applyProtection="1">
      <protection locked="0"/>
    </xf>
    <xf numFmtId="0" fontId="35" fillId="0" borderId="30" xfId="0" applyFont="1" applyBorder="1" applyAlignment="1" applyProtection="1">
      <alignment vertical="center" wrapText="1"/>
      <protection locked="0"/>
    </xf>
    <xf numFmtId="0" fontId="0" fillId="0" borderId="36" xfId="0" applyBorder="1" applyProtection="1">
      <protection locked="0"/>
    </xf>
    <xf numFmtId="0" fontId="0" fillId="0" borderId="33" xfId="0" applyBorder="1" applyAlignment="1" applyProtection="1">
      <alignment wrapText="1"/>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7" xfId="0" applyBorder="1" applyAlignment="1" applyProtection="1">
      <alignment vertical="center"/>
      <protection hidden="1"/>
    </xf>
    <xf numFmtId="0" fontId="0" fillId="0" borderId="37" xfId="0" applyBorder="1" applyProtection="1">
      <protection locked="0"/>
    </xf>
    <xf numFmtId="0" fontId="35" fillId="0" borderId="34" xfId="0" applyFont="1" applyBorder="1" applyAlignment="1" applyProtection="1">
      <alignment vertical="center" wrapText="1"/>
      <protection locked="0"/>
    </xf>
    <xf numFmtId="0" fontId="0" fillId="0" borderId="35" xfId="0" applyBorder="1" applyProtection="1">
      <protection locked="0"/>
    </xf>
    <xf numFmtId="0" fontId="0" fillId="2" borderId="73" xfId="0" applyFill="1" applyBorder="1" applyAlignment="1" applyProtection="1">
      <alignment vertical="center" wrapText="1"/>
      <protection locked="0"/>
    </xf>
    <xf numFmtId="0" fontId="0" fillId="2" borderId="73" xfId="0" applyFill="1" applyBorder="1" applyAlignment="1" applyProtection="1">
      <alignment horizontal="left" vertical="center" wrapText="1"/>
      <protection locked="0"/>
    </xf>
    <xf numFmtId="0" fontId="35" fillId="0" borderId="73" xfId="0" applyFont="1" applyFill="1" applyBorder="1" applyAlignment="1" applyProtection="1">
      <alignment vertical="center"/>
      <protection locked="0"/>
    </xf>
    <xf numFmtId="0" fontId="35" fillId="7" borderId="73" xfId="0" applyFont="1" applyFill="1" applyBorder="1" applyAlignment="1" applyProtection="1">
      <alignment vertical="center" wrapText="1"/>
      <protection locked="0"/>
    </xf>
    <xf numFmtId="0" fontId="35" fillId="7" borderId="73" xfId="0" applyFont="1" applyFill="1" applyBorder="1" applyAlignment="1" applyProtection="1">
      <alignment wrapText="1"/>
      <protection locked="0"/>
    </xf>
    <xf numFmtId="0" fontId="35" fillId="7" borderId="73" xfId="0" applyFont="1" applyFill="1" applyBorder="1" applyProtection="1">
      <protection locked="0"/>
    </xf>
    <xf numFmtId="0" fontId="0" fillId="2" borderId="30" xfId="0" applyFill="1" applyBorder="1" applyAlignment="1" applyProtection="1">
      <alignment vertical="center" wrapText="1"/>
      <protection locked="0"/>
    </xf>
    <xf numFmtId="0" fontId="0" fillId="2" borderId="30" xfId="0" applyFill="1" applyBorder="1" applyAlignment="1" applyProtection="1">
      <alignment horizontal="left" vertical="center" wrapText="1"/>
      <protection locked="0"/>
    </xf>
    <xf numFmtId="0" fontId="35" fillId="0" borderId="30" xfId="0" applyFont="1" applyFill="1" applyBorder="1" applyAlignment="1" applyProtection="1">
      <alignment vertical="center"/>
      <protection locked="0"/>
    </xf>
    <xf numFmtId="0" fontId="35" fillId="7" borderId="30" xfId="0" applyFont="1" applyFill="1" applyBorder="1" applyAlignment="1" applyProtection="1">
      <alignment vertical="center" wrapText="1"/>
      <protection locked="0"/>
    </xf>
    <xf numFmtId="0" fontId="35" fillId="7" borderId="30" xfId="0" applyFont="1" applyFill="1" applyBorder="1" applyAlignment="1" applyProtection="1">
      <alignment wrapText="1"/>
      <protection locked="0"/>
    </xf>
    <xf numFmtId="0" fontId="35" fillId="7" borderId="30" xfId="0" applyFont="1" applyFill="1" applyBorder="1" applyProtection="1">
      <protection locked="0"/>
    </xf>
    <xf numFmtId="0" fontId="35" fillId="0" borderId="33" xfId="0" applyFont="1" applyFill="1" applyBorder="1" applyAlignment="1" applyProtection="1">
      <alignment vertical="center" wrapText="1"/>
      <protection locked="0"/>
    </xf>
    <xf numFmtId="0" fontId="0" fillId="0" borderId="33" xfId="0" applyFill="1" applyBorder="1" applyAlignment="1" applyProtection="1">
      <alignment horizontal="left" vertical="center" wrapText="1"/>
      <protection locked="0"/>
    </xf>
    <xf numFmtId="0" fontId="35" fillId="0" borderId="33" xfId="0" applyFont="1" applyFill="1" applyBorder="1" applyAlignment="1" applyProtection="1">
      <alignment vertical="center"/>
      <protection locked="0"/>
    </xf>
    <xf numFmtId="0" fontId="35" fillId="7" borderId="33" xfId="0" applyFont="1" applyFill="1" applyBorder="1" applyAlignment="1" applyProtection="1">
      <alignment vertical="center" wrapText="1"/>
      <protection locked="0"/>
    </xf>
    <xf numFmtId="0" fontId="35" fillId="7" borderId="33" xfId="0" applyFont="1" applyFill="1" applyBorder="1" applyAlignment="1" applyProtection="1">
      <alignment wrapText="1"/>
      <protection locked="0"/>
    </xf>
    <xf numFmtId="0" fontId="35" fillId="7" borderId="33" xfId="0" applyFont="1" applyFill="1" applyBorder="1" applyProtection="1">
      <protection locked="0"/>
    </xf>
    <xf numFmtId="0" fontId="35" fillId="7" borderId="34" xfId="0" applyFont="1" applyFill="1" applyBorder="1" applyAlignment="1" applyProtection="1">
      <alignment vertical="center" wrapText="1"/>
      <protection locked="0"/>
    </xf>
    <xf numFmtId="0" fontId="0" fillId="0" borderId="94" xfId="0" applyBorder="1" applyProtection="1">
      <protection locked="0"/>
    </xf>
    <xf numFmtId="0" fontId="0" fillId="0" borderId="32" xfId="0" applyBorder="1" applyProtection="1">
      <protection locked="0"/>
    </xf>
    <xf numFmtId="0" fontId="0" fillId="0" borderId="95" xfId="0" applyBorder="1" applyProtection="1">
      <protection locked="0"/>
    </xf>
    <xf numFmtId="0" fontId="0" fillId="0" borderId="73" xfId="0" applyFill="1" applyBorder="1" applyAlignment="1" applyProtection="1">
      <alignment wrapText="1"/>
      <protection locked="0"/>
    </xf>
    <xf numFmtId="0" fontId="0" fillId="0" borderId="73" xfId="0" applyFill="1" applyBorder="1" applyProtection="1">
      <protection locked="0"/>
    </xf>
    <xf numFmtId="0" fontId="0" fillId="0" borderId="73" xfId="0" applyFill="1" applyBorder="1" applyProtection="1">
      <protection hidden="1"/>
    </xf>
    <xf numFmtId="0" fontId="0" fillId="0" borderId="30" xfId="0" applyFill="1" applyBorder="1" applyAlignment="1" applyProtection="1">
      <alignment wrapText="1"/>
      <protection locked="0"/>
    </xf>
    <xf numFmtId="0" fontId="0" fillId="0" borderId="30" xfId="0" applyFill="1" applyBorder="1" applyProtection="1">
      <protection locked="0"/>
    </xf>
    <xf numFmtId="0" fontId="0" fillId="0" borderId="30" xfId="0" applyFill="1" applyBorder="1" applyProtection="1">
      <protection hidden="1"/>
    </xf>
    <xf numFmtId="0" fontId="0" fillId="0" borderId="34" xfId="0" applyFill="1" applyBorder="1" applyProtection="1">
      <protection locked="0"/>
    </xf>
    <xf numFmtId="0" fontId="0" fillId="0" borderId="34" xfId="0" applyFill="1" applyBorder="1" applyProtection="1">
      <protection hidden="1"/>
    </xf>
    <xf numFmtId="0" fontId="0" fillId="0" borderId="34" xfId="0" applyFill="1" applyBorder="1" applyAlignment="1" applyProtection="1">
      <alignment wrapText="1"/>
      <protection locked="0"/>
    </xf>
    <xf numFmtId="0" fontId="11" fillId="2" borderId="14" xfId="3" applyFont="1" applyFill="1" applyBorder="1" applyAlignment="1">
      <alignment horizontal="center" wrapText="1"/>
    </xf>
    <xf numFmtId="0" fontId="1" fillId="0" borderId="50" xfId="0" applyFont="1" applyFill="1" applyBorder="1" applyAlignment="1">
      <alignment vertical="center" wrapText="1"/>
    </xf>
    <xf numFmtId="0" fontId="25" fillId="0" borderId="51" xfId="0" applyFont="1" applyFill="1" applyBorder="1" applyAlignment="1">
      <alignment horizontal="center" vertical="center" wrapText="1"/>
    </xf>
    <xf numFmtId="0" fontId="0" fillId="0" borderId="51" xfId="0" applyFill="1" applyBorder="1" applyAlignment="1">
      <alignment horizontal="left" vertical="center" wrapText="1"/>
    </xf>
    <xf numFmtId="0" fontId="0" fillId="0" borderId="51" xfId="0" applyFill="1" applyBorder="1" applyAlignment="1">
      <alignment horizontal="left" vertical="center"/>
    </xf>
    <xf numFmtId="0" fontId="0" fillId="0" borderId="51" xfId="0" applyFill="1" applyBorder="1"/>
    <xf numFmtId="0" fontId="28" fillId="0" borderId="51" xfId="0" applyFont="1" applyFill="1" applyBorder="1" applyAlignment="1">
      <alignment vertical="center" wrapText="1"/>
    </xf>
    <xf numFmtId="0" fontId="0" fillId="0" borderId="51" xfId="0" applyFill="1" applyBorder="1" applyAlignment="1">
      <alignment horizontal="left" vertical="top" wrapText="1"/>
    </xf>
    <xf numFmtId="0" fontId="6" fillId="4" borderId="17" xfId="3" applyFont="1" applyFill="1" applyBorder="1" applyAlignment="1">
      <alignment horizontal="left" vertical="center" wrapText="1"/>
    </xf>
    <xf numFmtId="0" fontId="6" fillId="4" borderId="18" xfId="3" applyFont="1" applyFill="1" applyBorder="1" applyAlignment="1">
      <alignment horizontal="left" vertical="center" wrapText="1"/>
    </xf>
    <xf numFmtId="0" fontId="6" fillId="4" borderId="19" xfId="3" applyFont="1" applyFill="1" applyBorder="1" applyAlignment="1">
      <alignment horizontal="left" vertical="center" wrapText="1"/>
    </xf>
    <xf numFmtId="0" fontId="6" fillId="4" borderId="14" xfId="3" applyFont="1" applyFill="1" applyBorder="1" applyAlignment="1">
      <alignment horizontal="left" vertical="center" wrapText="1"/>
    </xf>
    <xf numFmtId="0" fontId="4" fillId="4" borderId="14" xfId="3" applyFont="1" applyFill="1" applyBorder="1" applyAlignment="1">
      <alignment horizontal="left" vertical="center" wrapText="1"/>
    </xf>
    <xf numFmtId="0" fontId="8"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3" borderId="13" xfId="3" applyFont="1" applyFill="1" applyBorder="1" applyAlignment="1">
      <alignment horizontal="center" vertical="center"/>
    </xf>
    <xf numFmtId="0" fontId="7" fillId="3" borderId="15" xfId="3" applyFont="1" applyFill="1" applyBorder="1" applyAlignment="1">
      <alignment horizontal="center" vertical="center"/>
    </xf>
    <xf numFmtId="0" fontId="7" fillId="3" borderId="16" xfId="3" applyFont="1" applyFill="1" applyBorder="1" applyAlignment="1">
      <alignment horizontal="center" vertical="center"/>
    </xf>
    <xf numFmtId="0" fontId="3" fillId="2" borderId="14" xfId="3" applyFont="1" applyFill="1" applyBorder="1" applyAlignment="1">
      <alignment horizontal="center" vertical="center"/>
    </xf>
    <xf numFmtId="0" fontId="0" fillId="0" borderId="72"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79" xfId="0" applyBorder="1" applyAlignment="1" applyProtection="1">
      <alignment horizontal="center"/>
      <protection locked="0"/>
    </xf>
    <xf numFmtId="0" fontId="0" fillId="0" borderId="74"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7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73"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73"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34" xfId="0" applyFill="1"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0" borderId="72"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79" xfId="0" applyFill="1" applyBorder="1" applyAlignment="1" applyProtection="1">
      <alignment horizontal="center"/>
      <protection locked="0"/>
    </xf>
    <xf numFmtId="0" fontId="0" fillId="0" borderId="83"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73" xfId="0"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2" borderId="72" xfId="0" applyFill="1" applyBorder="1" applyAlignment="1" applyProtection="1">
      <alignment horizontal="center" vertical="center" wrapText="1"/>
      <protection locked="0"/>
    </xf>
    <xf numFmtId="0" fontId="0" fillId="2" borderId="46" xfId="0" applyFill="1" applyBorder="1" applyAlignment="1" applyProtection="1">
      <alignment horizontal="center" vertical="center" wrapText="1"/>
      <protection locked="0"/>
    </xf>
    <xf numFmtId="0" fontId="0" fillId="2" borderId="79" xfId="0" applyFill="1" applyBorder="1" applyAlignment="1" applyProtection="1">
      <alignment horizontal="center" vertical="center" wrapText="1"/>
      <protection locked="0"/>
    </xf>
    <xf numFmtId="0" fontId="0" fillId="0" borderId="79" xfId="0" applyBorder="1" applyAlignment="1" applyProtection="1">
      <alignment horizontal="left" vertical="center" wrapText="1"/>
      <protection locked="0"/>
    </xf>
    <xf numFmtId="0" fontId="0" fillId="0" borderId="73"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73"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38"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0" fontId="0" fillId="0" borderId="34" xfId="0" applyBorder="1" applyAlignment="1" applyProtection="1">
      <alignment horizontal="left" vertical="center" wrapText="1"/>
      <protection locked="0"/>
    </xf>
    <xf numFmtId="0" fontId="0" fillId="0" borderId="73"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15" borderId="72" xfId="0" applyFill="1" applyBorder="1" applyAlignment="1" applyProtection="1">
      <alignment horizontal="center" vertical="center"/>
      <protection locked="0"/>
    </xf>
    <xf numFmtId="0" fontId="0" fillId="15" borderId="46" xfId="0" applyFill="1" applyBorder="1" applyAlignment="1" applyProtection="1">
      <alignment horizontal="center" vertical="center"/>
      <protection locked="0"/>
    </xf>
    <xf numFmtId="0" fontId="0" fillId="15" borderId="79" xfId="0" applyFill="1" applyBorder="1" applyAlignment="1" applyProtection="1">
      <alignment horizontal="center" vertical="center"/>
      <protection locked="0"/>
    </xf>
    <xf numFmtId="0" fontId="35" fillId="7" borderId="73" xfId="0" applyFont="1" applyFill="1" applyBorder="1" applyAlignment="1" applyProtection="1">
      <alignment horizontal="center" vertical="center" wrapText="1"/>
      <protection locked="0"/>
    </xf>
    <xf numFmtId="0" fontId="35" fillId="7" borderId="30" xfId="0" applyFont="1" applyFill="1" applyBorder="1" applyAlignment="1" applyProtection="1">
      <alignment horizontal="center" vertical="center" wrapText="1"/>
      <protection locked="0"/>
    </xf>
    <xf numFmtId="0" fontId="35" fillId="7" borderId="34" xfId="0" applyFont="1" applyFill="1" applyBorder="1" applyAlignment="1" applyProtection="1">
      <alignment horizontal="center" vertical="center" wrapText="1"/>
      <protection locked="0"/>
    </xf>
    <xf numFmtId="0" fontId="35" fillId="7" borderId="73" xfId="0" applyFont="1" applyFill="1" applyBorder="1" applyAlignment="1" applyProtection="1">
      <alignment horizontal="center" vertical="center"/>
      <protection locked="0"/>
    </xf>
    <xf numFmtId="0" fontId="35" fillId="7" borderId="30" xfId="0" applyFont="1" applyFill="1" applyBorder="1" applyAlignment="1" applyProtection="1">
      <alignment horizontal="center" vertical="center"/>
      <protection locked="0"/>
    </xf>
    <xf numFmtId="0" fontId="35" fillId="7" borderId="34" xfId="0" applyFont="1" applyFill="1" applyBorder="1" applyAlignment="1" applyProtection="1">
      <alignment horizontal="center" vertical="center"/>
      <protection locked="0"/>
    </xf>
    <xf numFmtId="0" fontId="0" fillId="0" borderId="73"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0" fillId="0" borderId="76"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15" borderId="73" xfId="0" applyFill="1" applyBorder="1" applyAlignment="1" applyProtection="1">
      <alignment horizontal="center" vertical="center"/>
      <protection locked="0"/>
    </xf>
    <xf numFmtId="0" fontId="0" fillId="15" borderId="30"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0" fillId="0" borderId="33" xfId="0" applyBorder="1" applyAlignment="1" applyProtection="1">
      <alignment horizontal="center" vertical="center"/>
      <protection hidden="1"/>
    </xf>
    <xf numFmtId="0" fontId="0" fillId="0" borderId="73" xfId="0" quotePrefix="1" applyBorder="1" applyAlignment="1" applyProtection="1">
      <alignment horizontal="left" vertical="center" wrapText="1"/>
      <protection locked="0"/>
    </xf>
    <xf numFmtId="0" fontId="0" fillId="0" borderId="30" xfId="0" quotePrefix="1" applyBorder="1" applyAlignment="1" applyProtection="1">
      <alignment horizontal="left" vertical="center" wrapText="1"/>
      <protection locked="0"/>
    </xf>
    <xf numFmtId="0" fontId="0" fillId="0" borderId="34" xfId="0" quotePrefix="1" applyBorder="1" applyAlignment="1" applyProtection="1">
      <alignment horizontal="left" vertical="center" wrapText="1"/>
      <protection locked="0"/>
    </xf>
    <xf numFmtId="0" fontId="0" fillId="0" borderId="33"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33" xfId="0" applyBorder="1" applyAlignment="1" applyProtection="1">
      <alignment horizontal="center" vertical="center" wrapText="1"/>
      <protection locked="0"/>
    </xf>
    <xf numFmtId="0" fontId="0" fillId="0" borderId="8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72" xfId="0" quotePrefix="1" applyBorder="1" applyAlignment="1" applyProtection="1">
      <alignment horizontal="left" vertical="center" wrapText="1"/>
      <protection locked="0"/>
    </xf>
    <xf numFmtId="0" fontId="0" fillId="0" borderId="46" xfId="0" quotePrefix="1" applyBorder="1" applyAlignment="1" applyProtection="1">
      <alignment horizontal="left" vertical="center" wrapText="1"/>
      <protection locked="0"/>
    </xf>
    <xf numFmtId="0" fontId="0" fillId="14" borderId="73" xfId="0" applyFill="1" applyBorder="1" applyAlignment="1" applyProtection="1">
      <alignment horizontal="center" vertical="center"/>
      <protection locked="0"/>
    </xf>
    <xf numFmtId="0" fontId="0" fillId="14" borderId="34" xfId="0" applyFill="1" applyBorder="1" applyAlignment="1" applyProtection="1">
      <alignment horizontal="center" vertical="center"/>
      <protection locked="0"/>
    </xf>
    <xf numFmtId="0" fontId="0" fillId="0" borderId="38"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73"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83" xfId="0"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6"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74"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79" xfId="0" applyBorder="1" applyAlignment="1" applyProtection="1">
      <alignment horizontal="center" vertical="center" wrapText="1"/>
      <protection hidden="1"/>
    </xf>
    <xf numFmtId="0" fontId="0" fillId="0" borderId="16" xfId="0" applyBorder="1" applyAlignment="1" applyProtection="1">
      <alignment horizontal="left" vertical="center" wrapText="1"/>
      <protection locked="0"/>
    </xf>
    <xf numFmtId="0" fontId="0" fillId="0" borderId="87" xfId="0"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5" xfId="0"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0" fillId="0" borderId="82" xfId="0" applyBorder="1" applyAlignment="1" applyProtection="1">
      <alignment horizontal="left" vertical="center" wrapText="1"/>
      <protection locked="0"/>
    </xf>
    <xf numFmtId="0" fontId="0" fillId="0" borderId="28" xfId="0" applyBorder="1" applyAlignment="1" applyProtection="1">
      <alignment horizontal="center" vertical="center"/>
      <protection hidden="1"/>
    </xf>
    <xf numFmtId="0" fontId="0" fillId="0" borderId="28" xfId="0" applyBorder="1" applyAlignment="1" applyProtection="1">
      <alignment horizontal="center" vertical="center"/>
      <protection locked="0"/>
    </xf>
    <xf numFmtId="0" fontId="0" fillId="0" borderId="80" xfId="0" applyBorder="1" applyAlignment="1" applyProtection="1">
      <alignment horizontal="center" vertical="center" wrapText="1"/>
      <protection locked="0"/>
    </xf>
    <xf numFmtId="0" fontId="0" fillId="0" borderId="33" xfId="0" quotePrefix="1" applyBorder="1" applyAlignment="1" applyProtection="1">
      <alignment horizontal="center" vertical="center" wrapText="1"/>
      <protection locked="0"/>
    </xf>
    <xf numFmtId="0" fontId="0" fillId="0" borderId="46" xfId="0" quotePrefix="1" applyBorder="1" applyAlignment="1" applyProtection="1">
      <alignment horizontal="center" vertical="center" wrapText="1"/>
      <protection locked="0"/>
    </xf>
    <xf numFmtId="0" fontId="0" fillId="0" borderId="77" xfId="0" applyBorder="1" applyAlignment="1" applyProtection="1">
      <alignment horizontal="center" vertical="center"/>
      <protection locked="0"/>
    </xf>
    <xf numFmtId="0" fontId="0" fillId="3" borderId="72" xfId="0" applyFill="1" applyBorder="1" applyAlignment="1" applyProtection="1">
      <alignment horizontal="center" vertical="center" wrapText="1"/>
      <protection locked="0"/>
    </xf>
    <xf numFmtId="0" fontId="0" fillId="3" borderId="28" xfId="0" applyFill="1" applyBorder="1" applyAlignment="1" applyProtection="1">
      <alignment horizontal="center" vertical="center" wrapText="1"/>
      <protection locked="0"/>
    </xf>
    <xf numFmtId="0" fontId="66" fillId="11" borderId="71" xfId="5" applyAlignment="1" applyProtection="1">
      <alignment horizontal="center" vertical="center"/>
      <protection locked="0"/>
    </xf>
    <xf numFmtId="0" fontId="67" fillId="12" borderId="6" xfId="0" applyFont="1" applyFill="1" applyBorder="1" applyAlignment="1" applyProtection="1">
      <alignment horizontal="center" vertical="center" wrapText="1"/>
      <protection locked="0"/>
    </xf>
    <xf numFmtId="0" fontId="67" fillId="12" borderId="7" xfId="0" applyFont="1" applyFill="1" applyBorder="1" applyAlignment="1" applyProtection="1">
      <alignment horizontal="center" vertical="center" wrapText="1"/>
      <protection locked="0"/>
    </xf>
    <xf numFmtId="0" fontId="67" fillId="12" borderId="41" xfId="0" applyFont="1" applyFill="1" applyBorder="1" applyAlignment="1" applyProtection="1">
      <alignment horizontal="center" vertical="center" wrapText="1"/>
      <protection locked="0"/>
    </xf>
    <xf numFmtId="0" fontId="67" fillId="12" borderId="9" xfId="0" applyFont="1" applyFill="1" applyBorder="1" applyAlignment="1" applyProtection="1">
      <alignment horizontal="center" vertical="center" wrapText="1"/>
      <protection locked="0"/>
    </xf>
    <xf numFmtId="0" fontId="67" fillId="12" borderId="11" xfId="0" applyFont="1" applyFill="1" applyBorder="1" applyAlignment="1" applyProtection="1">
      <alignment horizontal="center" vertical="center" wrapText="1"/>
      <protection locked="0"/>
    </xf>
    <xf numFmtId="0" fontId="67" fillId="12" borderId="29" xfId="0" applyFont="1" applyFill="1" applyBorder="1" applyAlignment="1" applyProtection="1">
      <alignment horizontal="center" vertical="center" wrapText="1"/>
      <protection locked="0"/>
    </xf>
    <xf numFmtId="0" fontId="67" fillId="12" borderId="1" xfId="0" applyFont="1" applyFill="1" applyBorder="1" applyAlignment="1" applyProtection="1">
      <alignment horizontal="center" vertical="center" wrapText="1"/>
      <protection locked="0"/>
    </xf>
    <xf numFmtId="0" fontId="67" fillId="12" borderId="0" xfId="0" applyFont="1" applyFill="1" applyBorder="1" applyAlignment="1" applyProtection="1">
      <alignment horizontal="center" vertical="center" wrapText="1"/>
      <protection locked="0"/>
    </xf>
    <xf numFmtId="0" fontId="67" fillId="12" borderId="33" xfId="0" applyFont="1" applyFill="1" applyBorder="1" applyAlignment="1" applyProtection="1">
      <alignment horizontal="center" vertical="center" wrapText="1"/>
      <protection locked="0"/>
    </xf>
    <xf numFmtId="0" fontId="67" fillId="12" borderId="46" xfId="0" applyFont="1" applyFill="1" applyBorder="1" applyAlignment="1" applyProtection="1">
      <alignment horizontal="center" vertical="center" wrapText="1"/>
      <protection locked="0"/>
    </xf>
    <xf numFmtId="0" fontId="31" fillId="12" borderId="32" xfId="0" applyFont="1" applyFill="1" applyBorder="1" applyAlignment="1" applyProtection="1">
      <alignment horizontal="center" vertical="center" wrapText="1"/>
      <protection locked="0"/>
    </xf>
    <xf numFmtId="0" fontId="31" fillId="12" borderId="43" xfId="0" applyFont="1" applyFill="1" applyBorder="1" applyAlignment="1" applyProtection="1">
      <alignment horizontal="center" vertical="center" wrapText="1"/>
      <protection locked="0"/>
    </xf>
    <xf numFmtId="0" fontId="31" fillId="12" borderId="31" xfId="0" applyFont="1" applyFill="1" applyBorder="1" applyAlignment="1" applyProtection="1">
      <alignment horizontal="center" vertical="center" wrapText="1"/>
      <protection locked="0"/>
    </xf>
    <xf numFmtId="0" fontId="69" fillId="7" borderId="6" xfId="0" applyFont="1" applyFill="1" applyBorder="1" applyAlignment="1" applyProtection="1">
      <alignment horizontal="center" vertical="center" wrapText="1"/>
      <protection locked="0"/>
    </xf>
    <xf numFmtId="0" fontId="69" fillId="7" borderId="41" xfId="0" applyFont="1" applyFill="1" applyBorder="1" applyAlignment="1" applyProtection="1">
      <alignment horizontal="center" vertical="center" wrapText="1"/>
      <protection locked="0"/>
    </xf>
    <xf numFmtId="0" fontId="67" fillId="12" borderId="30" xfId="0" applyFont="1" applyFill="1" applyBorder="1" applyAlignment="1" applyProtection="1">
      <alignment horizontal="center" vertical="center" wrapText="1"/>
      <protection locked="0"/>
    </xf>
    <xf numFmtId="0" fontId="69" fillId="7" borderId="1" xfId="0" applyFont="1" applyFill="1" applyBorder="1" applyAlignment="1" applyProtection="1">
      <alignment horizontal="center" vertical="center" wrapText="1"/>
      <protection locked="0"/>
    </xf>
    <xf numFmtId="0" fontId="69" fillId="7" borderId="42" xfId="0" applyFont="1" applyFill="1" applyBorder="1" applyAlignment="1" applyProtection="1">
      <alignment horizontal="center" vertical="center" wrapText="1"/>
      <protection locked="0"/>
    </xf>
    <xf numFmtId="0" fontId="0" fillId="0" borderId="46" xfId="0" applyBorder="1" applyProtection="1">
      <protection locked="0"/>
    </xf>
    <xf numFmtId="0" fontId="67" fillId="7" borderId="33" xfId="0" applyFont="1" applyFill="1" applyBorder="1" applyAlignment="1" applyProtection="1">
      <alignment horizontal="center" vertical="center" wrapText="1"/>
      <protection hidden="1"/>
    </xf>
    <xf numFmtId="0" fontId="0" fillId="0" borderId="46" xfId="0" applyBorder="1" applyProtection="1">
      <protection hidden="1"/>
    </xf>
    <xf numFmtId="0" fontId="0" fillId="0" borderId="30" xfId="0" applyBorder="1" applyAlignment="1" applyProtection="1">
      <alignment horizont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4" fillId="5" borderId="0" xfId="2" applyFont="1" applyFill="1" applyBorder="1" applyAlignment="1" applyProtection="1">
      <alignment horizontal="center" vertical="center" wrapText="1"/>
    </xf>
    <xf numFmtId="0" fontId="15" fillId="5" borderId="0" xfId="2" applyFont="1" applyFill="1" applyBorder="1" applyAlignment="1" applyProtection="1">
      <alignment horizontal="left" vertical="center" wrapText="1"/>
    </xf>
    <xf numFmtId="0" fontId="15" fillId="5" borderId="20" xfId="2" applyFont="1" applyFill="1" applyBorder="1" applyAlignment="1" applyProtection="1">
      <alignment horizontal="left" vertical="center" wrapText="1"/>
    </xf>
    <xf numFmtId="0" fontId="16" fillId="5" borderId="30" xfId="2" applyFont="1" applyFill="1" applyBorder="1" applyAlignment="1" applyProtection="1">
      <alignment horizontal="left" vertical="center" wrapText="1"/>
    </xf>
    <xf numFmtId="0" fontId="16" fillId="5" borderId="28" xfId="2" applyFont="1" applyFill="1" applyBorder="1" applyAlignment="1" applyProtection="1">
      <alignment horizontal="left" vertical="center" wrapText="1"/>
    </xf>
    <xf numFmtId="0" fontId="16" fillId="5" borderId="9" xfId="2" applyFont="1" applyFill="1" applyBorder="1" applyAlignment="1" applyProtection="1">
      <alignment horizontal="left" vertical="center" wrapText="1"/>
    </xf>
    <xf numFmtId="14" fontId="16" fillId="5" borderId="28" xfId="2" applyNumberFormat="1" applyFont="1" applyFill="1" applyBorder="1" applyAlignment="1" applyProtection="1">
      <alignment horizontal="center" vertical="center" wrapText="1"/>
    </xf>
    <xf numFmtId="0" fontId="16" fillId="5" borderId="28" xfId="2" applyFont="1" applyFill="1" applyBorder="1" applyAlignment="1" applyProtection="1">
      <alignment horizontal="center" vertical="center" wrapText="1"/>
    </xf>
    <xf numFmtId="0" fontId="17" fillId="6" borderId="21" xfId="2" applyFont="1" applyFill="1" applyBorder="1" applyAlignment="1" applyProtection="1">
      <alignment horizontal="center" vertical="center" wrapText="1"/>
    </xf>
    <xf numFmtId="0" fontId="17" fillId="6" borderId="22" xfId="2" applyFont="1" applyFill="1" applyBorder="1" applyAlignment="1" applyProtection="1">
      <alignment horizontal="center" vertical="center" wrapText="1"/>
    </xf>
    <xf numFmtId="0" fontId="17" fillId="6" borderId="23" xfId="2" applyFont="1" applyFill="1" applyBorder="1" applyAlignment="1" applyProtection="1">
      <alignment horizontal="center" vertical="center" wrapText="1"/>
    </xf>
    <xf numFmtId="0" fontId="17" fillId="6" borderId="24" xfId="2" applyFont="1" applyFill="1" applyBorder="1" applyAlignment="1" applyProtection="1">
      <alignment horizontal="center" vertical="center" wrapText="1"/>
    </xf>
    <xf numFmtId="0" fontId="17" fillId="6" borderId="25" xfId="2" applyFont="1" applyFill="1" applyBorder="1" applyAlignment="1" applyProtection="1">
      <alignment horizontal="center" vertical="center" wrapText="1"/>
    </xf>
    <xf numFmtId="0" fontId="18" fillId="6" borderId="26" xfId="2" applyFont="1" applyFill="1" applyBorder="1" applyAlignment="1">
      <alignment horizontal="center" vertical="center"/>
    </xf>
    <xf numFmtId="0" fontId="18" fillId="6" borderId="5" xfId="2" applyFont="1" applyFill="1" applyBorder="1" applyAlignment="1">
      <alignment horizontal="center" vertical="center"/>
    </xf>
    <xf numFmtId="0" fontId="17" fillId="5" borderId="24" xfId="2" applyFont="1" applyFill="1" applyBorder="1" applyAlignment="1" applyProtection="1">
      <alignment horizontal="center" vertical="center" wrapText="1"/>
    </xf>
    <xf numFmtId="0" fontId="17" fillId="5" borderId="26" xfId="2" applyFont="1" applyFill="1" applyBorder="1" applyAlignment="1" applyProtection="1">
      <alignment horizontal="center" vertical="center" wrapText="1"/>
    </xf>
    <xf numFmtId="0" fontId="17" fillId="5" borderId="27" xfId="2" applyFont="1" applyFill="1" applyBorder="1" applyAlignment="1" applyProtection="1">
      <alignment horizontal="center" vertical="center" wrapText="1"/>
    </xf>
    <xf numFmtId="0" fontId="18" fillId="6" borderId="3" xfId="2" applyFont="1" applyFill="1" applyBorder="1" applyAlignment="1">
      <alignment horizontal="center" vertical="center"/>
    </xf>
    <xf numFmtId="0" fontId="18" fillId="6" borderId="4" xfId="2" applyFont="1" applyFill="1" applyBorder="1" applyAlignment="1">
      <alignment horizontal="center" vertical="center"/>
    </xf>
    <xf numFmtId="0" fontId="1" fillId="0" borderId="32" xfId="2" applyBorder="1" applyAlignment="1">
      <alignment horizontal="center" vertical="center" wrapText="1"/>
    </xf>
    <xf numFmtId="0" fontId="1" fillId="0" borderId="31" xfId="2" applyBorder="1" applyAlignment="1">
      <alignment horizontal="center" vertical="center" wrapText="1"/>
    </xf>
    <xf numFmtId="14" fontId="16" fillId="5" borderId="30" xfId="2" applyNumberFormat="1" applyFont="1" applyFill="1" applyBorder="1" applyAlignment="1" applyProtection="1">
      <alignment horizontal="center" vertical="center" wrapText="1"/>
    </xf>
    <xf numFmtId="0" fontId="16" fillId="5" borderId="30" xfId="2" applyFont="1" applyFill="1" applyBorder="1" applyAlignment="1" applyProtection="1">
      <alignment horizontal="center" vertical="center" wrapText="1"/>
    </xf>
    <xf numFmtId="0" fontId="16" fillId="5" borderId="32" xfId="2" applyFont="1" applyFill="1" applyBorder="1" applyAlignment="1" applyProtection="1">
      <alignment horizontal="left" vertical="center" wrapText="1"/>
    </xf>
    <xf numFmtId="0" fontId="16" fillId="5" borderId="31" xfId="2" applyFont="1" applyFill="1" applyBorder="1" applyAlignment="1" applyProtection="1">
      <alignment horizontal="left" vertical="center" wrapText="1"/>
    </xf>
    <xf numFmtId="14" fontId="16" fillId="5" borderId="32" xfId="2" applyNumberFormat="1" applyFont="1" applyFill="1" applyBorder="1" applyAlignment="1" applyProtection="1">
      <alignment horizontal="center" vertical="center" wrapText="1"/>
    </xf>
    <xf numFmtId="14" fontId="16" fillId="5" borderId="31" xfId="2" applyNumberFormat="1" applyFont="1" applyFill="1" applyBorder="1" applyAlignment="1" applyProtection="1">
      <alignment horizontal="center" vertical="center" wrapText="1"/>
    </xf>
    <xf numFmtId="0" fontId="1" fillId="0" borderId="32" xfId="2" applyBorder="1" applyAlignment="1">
      <alignment horizontal="left" vertical="center" wrapText="1"/>
    </xf>
    <xf numFmtId="0" fontId="1" fillId="0" borderId="31" xfId="2" applyBorder="1" applyAlignment="1">
      <alignment horizontal="left" vertical="center" wrapText="1"/>
    </xf>
    <xf numFmtId="0" fontId="1" fillId="0" borderId="34" xfId="2" applyBorder="1" applyAlignment="1">
      <alignment horizontal="left" vertical="center" wrapText="1"/>
    </xf>
    <xf numFmtId="0" fontId="16" fillId="5" borderId="34" xfId="2" applyFont="1" applyFill="1" applyBorder="1" applyAlignment="1" applyProtection="1">
      <alignment horizontal="left" vertical="center" wrapText="1"/>
    </xf>
    <xf numFmtId="14" fontId="16" fillId="5" borderId="34" xfId="2" applyNumberFormat="1" applyFont="1" applyFill="1" applyBorder="1" applyAlignment="1" applyProtection="1">
      <alignment horizontal="center" vertical="center" wrapText="1"/>
    </xf>
    <xf numFmtId="0" fontId="16" fillId="5" borderId="34" xfId="2" applyFont="1" applyFill="1" applyBorder="1" applyAlignment="1" applyProtection="1">
      <alignment horizontal="center" vertical="center" wrapText="1"/>
    </xf>
    <xf numFmtId="0" fontId="16" fillId="5" borderId="0" xfId="2" applyFont="1" applyFill="1" applyBorder="1" applyAlignment="1" applyProtection="1">
      <alignment horizontal="left" vertical="center" wrapText="1"/>
    </xf>
    <xf numFmtId="14" fontId="16" fillId="5" borderId="0" xfId="2" applyNumberFormat="1" applyFont="1" applyFill="1" applyBorder="1" applyAlignment="1" applyProtection="1">
      <alignment horizontal="center" vertical="center" wrapText="1"/>
    </xf>
    <xf numFmtId="0" fontId="16" fillId="5" borderId="0" xfId="2" applyFont="1" applyFill="1" applyBorder="1" applyAlignment="1" applyProtection="1">
      <alignment horizontal="center" vertical="center" wrapText="1"/>
    </xf>
    <xf numFmtId="0" fontId="16" fillId="5" borderId="39" xfId="4" applyFont="1" applyFill="1" applyBorder="1" applyAlignment="1" applyProtection="1">
      <alignment horizontal="center" vertical="center" wrapText="1"/>
    </xf>
    <xf numFmtId="0" fontId="16" fillId="5" borderId="40" xfId="4" applyFont="1" applyFill="1" applyBorder="1" applyAlignment="1" applyProtection="1">
      <alignment horizontal="center" vertical="center" wrapText="1"/>
    </xf>
    <xf numFmtId="0" fontId="16" fillId="5" borderId="20" xfId="4" applyFont="1" applyFill="1" applyBorder="1" applyAlignment="1" applyProtection="1">
      <alignment horizontal="left" vertical="center" wrapText="1"/>
    </xf>
    <xf numFmtId="0" fontId="1" fillId="0" borderId="0" xfId="2" applyBorder="1" applyAlignment="1">
      <alignment horizontal="left" wrapText="1"/>
    </xf>
    <xf numFmtId="0" fontId="1" fillId="0" borderId="0" xfId="2" applyBorder="1" applyAlignment="1">
      <alignment horizontal="left" vertical="center" wrapText="1"/>
    </xf>
    <xf numFmtId="0" fontId="16" fillId="0" borderId="20" xfId="0" applyFont="1" applyFill="1" applyBorder="1" applyAlignment="1" applyProtection="1">
      <alignment horizontal="left" vertical="center" wrapText="1"/>
    </xf>
    <xf numFmtId="0" fontId="16" fillId="5" borderId="20" xfId="0" applyFont="1" applyFill="1" applyBorder="1" applyAlignment="1" applyProtection="1">
      <alignment horizontal="left" vertical="center" wrapText="1"/>
    </xf>
    <xf numFmtId="14" fontId="16" fillId="5" borderId="20" xfId="0" applyNumberFormat="1" applyFont="1" applyFill="1" applyBorder="1" applyAlignment="1" applyProtection="1">
      <alignment horizontal="center" vertical="center" wrapText="1"/>
    </xf>
    <xf numFmtId="0" fontId="16" fillId="5" borderId="20" xfId="0" applyFont="1" applyFill="1" applyBorder="1" applyAlignment="1" applyProtection="1">
      <alignment horizontal="center" vertical="center" wrapText="1"/>
    </xf>
    <xf numFmtId="0" fontId="32" fillId="9" borderId="56" xfId="0" applyFont="1" applyFill="1" applyBorder="1" applyAlignment="1">
      <alignment horizontal="center" vertical="center" wrapText="1"/>
    </xf>
    <xf numFmtId="0" fontId="32" fillId="9" borderId="0" xfId="0" applyFont="1" applyFill="1" applyBorder="1" applyAlignment="1">
      <alignment horizontal="center" vertical="center" wrapText="1"/>
    </xf>
    <xf numFmtId="0" fontId="8" fillId="2" borderId="30"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14" fontId="23" fillId="0" borderId="30" xfId="0" applyNumberFormat="1" applyFont="1" applyFill="1" applyBorder="1" applyAlignment="1" applyProtection="1">
      <alignment horizontal="center" vertical="center"/>
    </xf>
    <xf numFmtId="0" fontId="32" fillId="8" borderId="58" xfId="0" applyFont="1" applyFill="1" applyBorder="1" applyAlignment="1">
      <alignment horizontal="center" vertical="center" wrapText="1"/>
    </xf>
    <xf numFmtId="0" fontId="32" fillId="8" borderId="59" xfId="0" applyFont="1" applyFill="1" applyBorder="1" applyAlignment="1">
      <alignment horizontal="center" vertical="center" wrapText="1"/>
    </xf>
    <xf numFmtId="0" fontId="33" fillId="10" borderId="52" xfId="0" applyFont="1" applyFill="1" applyBorder="1" applyAlignment="1">
      <alignment horizontal="center" vertical="center" wrapText="1"/>
    </xf>
    <xf numFmtId="0" fontId="33" fillId="10" borderId="60" xfId="0" applyFont="1" applyFill="1" applyBorder="1" applyAlignment="1">
      <alignment horizontal="center" vertical="center" wrapText="1"/>
    </xf>
    <xf numFmtId="0" fontId="33" fillId="10" borderId="53" xfId="0" applyFont="1" applyFill="1" applyBorder="1" applyAlignment="1">
      <alignment horizontal="center" vertical="center" wrapText="1"/>
    </xf>
    <xf numFmtId="0" fontId="33" fillId="10" borderId="52" xfId="0" applyFont="1" applyFill="1" applyBorder="1" applyAlignment="1">
      <alignment horizontal="left" vertical="center" wrapText="1"/>
    </xf>
    <xf numFmtId="0" fontId="33" fillId="10" borderId="60" xfId="0" applyFont="1" applyFill="1" applyBorder="1" applyAlignment="1">
      <alignment horizontal="left" vertical="center" wrapText="1"/>
    </xf>
    <xf numFmtId="0" fontId="33" fillId="10" borderId="53" xfId="0" applyFont="1" applyFill="1" applyBorder="1" applyAlignment="1">
      <alignment horizontal="left" vertical="center" wrapText="1"/>
    </xf>
    <xf numFmtId="0" fontId="33" fillId="8" borderId="52" xfId="0" applyFont="1" applyFill="1" applyBorder="1" applyAlignment="1">
      <alignment vertical="center" wrapText="1"/>
    </xf>
    <xf numFmtId="0" fontId="33" fillId="8" borderId="60" xfId="0" applyFont="1" applyFill="1" applyBorder="1" applyAlignment="1">
      <alignment vertical="center" wrapText="1"/>
    </xf>
    <xf numFmtId="0" fontId="33" fillId="8" borderId="53" xfId="0" applyFont="1" applyFill="1" applyBorder="1" applyAlignment="1">
      <alignment vertical="center" wrapText="1"/>
    </xf>
    <xf numFmtId="0" fontId="1" fillId="8" borderId="52" xfId="0" applyFont="1" applyFill="1" applyBorder="1" applyAlignment="1">
      <alignment vertical="center" wrapText="1"/>
    </xf>
    <xf numFmtId="0" fontId="1" fillId="8" borderId="60" xfId="0" applyFont="1" applyFill="1" applyBorder="1" applyAlignment="1">
      <alignment vertical="center" wrapText="1"/>
    </xf>
    <xf numFmtId="0" fontId="1" fillId="8" borderId="53" xfId="0" applyFont="1" applyFill="1" applyBorder="1" applyAlignment="1">
      <alignment vertical="center" wrapText="1"/>
    </xf>
    <xf numFmtId="0" fontId="1" fillId="8" borderId="52" xfId="0" applyFont="1" applyFill="1" applyBorder="1" applyAlignment="1">
      <alignment horizontal="left" vertical="center" wrapText="1"/>
    </xf>
    <xf numFmtId="0" fontId="1" fillId="8" borderId="60" xfId="0" applyFont="1" applyFill="1" applyBorder="1" applyAlignment="1">
      <alignment horizontal="left" vertical="center" wrapText="1"/>
    </xf>
    <xf numFmtId="0" fontId="1" fillId="8" borderId="53" xfId="0" applyFont="1" applyFill="1" applyBorder="1" applyAlignment="1">
      <alignment horizontal="left" vertical="center" wrapText="1"/>
    </xf>
    <xf numFmtId="0" fontId="1" fillId="0" borderId="52" xfId="0" applyFont="1" applyFill="1" applyBorder="1" applyAlignment="1">
      <alignment vertical="center" wrapText="1"/>
    </xf>
    <xf numFmtId="0" fontId="1" fillId="0" borderId="60" xfId="0" applyFont="1" applyFill="1" applyBorder="1" applyAlignment="1">
      <alignment vertical="center" wrapText="1"/>
    </xf>
    <xf numFmtId="0" fontId="1" fillId="0" borderId="53" xfId="0" applyFont="1" applyFill="1" applyBorder="1" applyAlignment="1">
      <alignment vertical="center" wrapText="1"/>
    </xf>
    <xf numFmtId="0" fontId="1" fillId="8" borderId="52" xfId="0" applyFont="1" applyFill="1" applyBorder="1" applyAlignment="1">
      <alignment horizontal="center" vertical="center"/>
    </xf>
    <xf numFmtId="0" fontId="1" fillId="8" borderId="60" xfId="0" applyFont="1" applyFill="1" applyBorder="1" applyAlignment="1">
      <alignment horizontal="center" vertical="center"/>
    </xf>
    <xf numFmtId="0" fontId="1" fillId="8" borderId="53" xfId="0" applyFont="1" applyFill="1" applyBorder="1" applyAlignment="1">
      <alignment horizontal="center" vertical="center"/>
    </xf>
    <xf numFmtId="0" fontId="1" fillId="8" borderId="0" xfId="0" applyFont="1" applyFill="1" applyBorder="1" applyAlignment="1">
      <alignment horizontal="center" vertical="center" wrapText="1"/>
    </xf>
    <xf numFmtId="0" fontId="1" fillId="8" borderId="61" xfId="0" applyFont="1" applyFill="1" applyBorder="1" applyAlignment="1">
      <alignment horizontal="center" vertical="center" wrapText="1"/>
    </xf>
    <xf numFmtId="0" fontId="33" fillId="10" borderId="52" xfId="0" applyFont="1" applyFill="1" applyBorder="1" applyAlignment="1">
      <alignment vertical="center" wrapText="1"/>
    </xf>
    <xf numFmtId="0" fontId="33" fillId="10" borderId="60" xfId="0" applyFont="1" applyFill="1" applyBorder="1" applyAlignment="1">
      <alignment vertical="center" wrapText="1"/>
    </xf>
    <xf numFmtId="0" fontId="36" fillId="8" borderId="52" xfId="0" applyFont="1" applyFill="1" applyBorder="1" applyAlignment="1">
      <alignment vertical="center" wrapText="1"/>
    </xf>
    <xf numFmtId="0" fontId="36" fillId="8" borderId="53" xfId="0" applyFont="1" applyFill="1" applyBorder="1" applyAlignment="1">
      <alignment vertical="center" wrapText="1"/>
    </xf>
    <xf numFmtId="0" fontId="1" fillId="8" borderId="17"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33" fillId="10" borderId="62" xfId="0" applyFont="1" applyFill="1" applyBorder="1" applyAlignment="1">
      <alignment vertical="center" wrapText="1"/>
    </xf>
    <xf numFmtId="0" fontId="58" fillId="10" borderId="51" xfId="0" applyFont="1" applyFill="1" applyBorder="1" applyAlignment="1">
      <alignment horizontal="left" vertical="center" wrapText="1"/>
    </xf>
    <xf numFmtId="0" fontId="58" fillId="10" borderId="51" xfId="0" applyFont="1" applyFill="1" applyBorder="1" applyAlignment="1">
      <alignment horizontal="center" vertical="center" wrapText="1"/>
    </xf>
    <xf numFmtId="0" fontId="0" fillId="0" borderId="0" xfId="0" applyAlignment="1">
      <alignment horizontal="center"/>
    </xf>
    <xf numFmtId="0" fontId="0" fillId="0" borderId="49" xfId="0" applyBorder="1" applyAlignment="1">
      <alignment horizontal="center"/>
    </xf>
    <xf numFmtId="0" fontId="8" fillId="2" borderId="66" xfId="0" applyFont="1" applyFill="1" applyBorder="1" applyAlignment="1" applyProtection="1">
      <alignment horizontal="center" vertical="center"/>
    </xf>
    <xf numFmtId="0" fontId="8" fillId="2" borderId="67" xfId="0" applyFont="1" applyFill="1" applyBorder="1" applyAlignment="1" applyProtection="1">
      <alignment horizontal="center" vertical="center"/>
    </xf>
    <xf numFmtId="0" fontId="8" fillId="2" borderId="68"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57" fillId="9" borderId="51" xfId="0" applyFont="1" applyFill="1" applyBorder="1" applyAlignment="1">
      <alignment horizontal="center" vertical="center"/>
    </xf>
    <xf numFmtId="0" fontId="25" fillId="8" borderId="51" xfId="0" applyFont="1" applyFill="1" applyBorder="1" applyAlignment="1">
      <alignment horizontal="center" vertical="center"/>
    </xf>
    <xf numFmtId="0" fontId="22" fillId="10" borderId="51"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2" xfId="0" applyFont="1" applyBorder="1" applyAlignment="1">
      <alignment horizontal="center" vertical="center" wrapText="1"/>
    </xf>
    <xf numFmtId="0" fontId="20" fillId="8" borderId="32" xfId="0" applyFont="1" applyFill="1" applyBorder="1" applyAlignment="1">
      <alignment horizontal="center" vertical="center"/>
    </xf>
    <xf numFmtId="0" fontId="20" fillId="8" borderId="43" xfId="0" applyFont="1" applyFill="1" applyBorder="1" applyAlignment="1">
      <alignment horizontal="center" vertical="center"/>
    </xf>
    <xf numFmtId="0" fontId="20" fillId="8" borderId="31" xfId="0" applyFont="1" applyFill="1" applyBorder="1" applyAlignment="1">
      <alignment horizontal="center" vertical="center"/>
    </xf>
    <xf numFmtId="0" fontId="22" fillId="9" borderId="44" xfId="0" applyFont="1" applyFill="1" applyBorder="1" applyAlignment="1">
      <alignment horizontal="center" vertical="center"/>
    </xf>
    <xf numFmtId="0" fontId="22" fillId="9" borderId="7" xfId="0" applyFont="1" applyFill="1" applyBorder="1" applyAlignment="1">
      <alignment horizontal="center" vertical="center"/>
    </xf>
    <xf numFmtId="0" fontId="22" fillId="9" borderId="41"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46" xfId="0" applyFont="1" applyFill="1" applyBorder="1" applyAlignment="1">
      <alignment horizontal="center" vertical="center"/>
    </xf>
    <xf numFmtId="0" fontId="8" fillId="2" borderId="41"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24" fillId="9" borderId="48" xfId="0" applyFont="1" applyFill="1" applyBorder="1" applyAlignment="1">
      <alignment horizontal="center" vertical="center"/>
    </xf>
    <xf numFmtId="0" fontId="24" fillId="9" borderId="49" xfId="0" applyFont="1" applyFill="1" applyBorder="1" applyAlignment="1">
      <alignment horizontal="center" vertical="center"/>
    </xf>
    <xf numFmtId="0" fontId="24" fillId="9" borderId="50" xfId="0" applyFont="1" applyFill="1" applyBorder="1" applyAlignment="1">
      <alignment horizontal="center" vertical="center"/>
    </xf>
    <xf numFmtId="0" fontId="22" fillId="10" borderId="51" xfId="0" applyFont="1" applyFill="1" applyBorder="1" applyAlignment="1">
      <alignment horizontal="left" vertical="center" wrapText="1"/>
    </xf>
    <xf numFmtId="0" fontId="22" fillId="10" borderId="52" xfId="0" applyFont="1" applyFill="1" applyBorder="1" applyAlignment="1">
      <alignment horizontal="center" vertical="center" wrapText="1"/>
    </xf>
    <xf numFmtId="0" fontId="22" fillId="10" borderId="60" xfId="0" applyFont="1" applyFill="1" applyBorder="1" applyAlignment="1">
      <alignment horizontal="center" vertical="center" wrapText="1"/>
    </xf>
    <xf numFmtId="0" fontId="22" fillId="10" borderId="53" xfId="0" applyFont="1" applyFill="1" applyBorder="1" applyAlignment="1">
      <alignment horizontal="center" vertical="center" wrapText="1"/>
    </xf>
    <xf numFmtId="0" fontId="43" fillId="8" borderId="0" xfId="0" applyFont="1" applyFill="1" applyBorder="1" applyAlignment="1">
      <alignment horizontal="center" vertical="center" wrapText="1"/>
    </xf>
    <xf numFmtId="0" fontId="43" fillId="8" borderId="0" xfId="0" applyFont="1" applyFill="1" applyBorder="1" applyAlignment="1">
      <alignment horizontal="center" vertical="center"/>
    </xf>
    <xf numFmtId="0" fontId="44" fillId="8" borderId="14" xfId="0" applyFont="1" applyFill="1" applyBorder="1" applyAlignment="1">
      <alignment horizontal="center" vertical="center" wrapText="1"/>
    </xf>
    <xf numFmtId="0" fontId="45" fillId="9" borderId="63" xfId="0" applyFont="1" applyFill="1" applyBorder="1" applyAlignment="1">
      <alignment horizontal="center" vertical="center"/>
    </xf>
    <xf numFmtId="0" fontId="45" fillId="9" borderId="64" xfId="0" applyFont="1" applyFill="1" applyBorder="1" applyAlignment="1">
      <alignment horizontal="center" vertical="center"/>
    </xf>
    <xf numFmtId="0" fontId="45" fillId="9" borderId="65" xfId="0" applyFont="1" applyFill="1" applyBorder="1" applyAlignment="1">
      <alignment horizontal="center" vertical="center"/>
    </xf>
    <xf numFmtId="0" fontId="44" fillId="8" borderId="14" xfId="0" applyFont="1" applyFill="1" applyBorder="1" applyAlignment="1">
      <alignment horizontal="center" vertical="center"/>
    </xf>
    <xf numFmtId="0" fontId="22" fillId="10" borderId="17" xfId="0" applyFont="1" applyFill="1" applyBorder="1" applyAlignment="1">
      <alignment horizontal="center" vertical="center" wrapText="1"/>
    </xf>
    <xf numFmtId="0" fontId="22" fillId="10" borderId="19"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42" fillId="0" borderId="0" xfId="0" applyFont="1" applyBorder="1" applyAlignment="1">
      <alignment horizontal="center" vertical="center" wrapText="1"/>
    </xf>
  </cellXfs>
  <cellStyles count="6">
    <cellStyle name="Cálculo" xfId="5" builtinId="22"/>
    <cellStyle name="Normal" xfId="0" builtinId="0"/>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s>
  <dxfs count="159">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2310281</xdr:colOff>
      <xdr:row>5</xdr:row>
      <xdr:rowOff>46084</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71450"/>
          <a:ext cx="2215031" cy="99858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1</xdr:row>
      <xdr:rowOff>57150</xdr:rowOff>
    </xdr:from>
    <xdr:to>
      <xdr:col>2</xdr:col>
      <xdr:colOff>1787289</xdr:colOff>
      <xdr:row>4</xdr:row>
      <xdr:rowOff>114300</xdr:rowOff>
    </xdr:to>
    <xdr:pic>
      <xdr:nvPicPr>
        <xdr:cNvPr id="2" name="Picture 2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85725"/>
          <a:ext cx="1815864" cy="6286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1828800</xdr:colOff>
      <xdr:row>3</xdr:row>
      <xdr:rowOff>238568</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1743075" cy="101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1990724</xdr:colOff>
      <xdr:row>3</xdr:row>
      <xdr:rowOff>84239</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1990724" cy="674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200023</xdr:colOff>
      <xdr:row>0</xdr:row>
      <xdr:rowOff>62346</xdr:rowOff>
    </xdr:from>
    <xdr:to>
      <xdr:col>1</xdr:col>
      <xdr:colOff>333324</xdr:colOff>
      <xdr:row>3</xdr:row>
      <xdr:rowOff>166254</xdr:rowOff>
    </xdr:to>
    <xdr:pic>
      <xdr:nvPicPr>
        <xdr:cNvPr id="2" name="Imagen 6">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3" y="62346"/>
          <a:ext cx="2362151" cy="675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1676399</xdr:colOff>
      <xdr:row>0</xdr:row>
      <xdr:rowOff>28575</xdr:rowOff>
    </xdr:from>
    <xdr:to>
      <xdr:col>8</xdr:col>
      <xdr:colOff>3294288</xdr:colOff>
      <xdr:row>3</xdr:row>
      <xdr:rowOff>171450</xdr:rowOff>
    </xdr:to>
    <xdr:pic>
      <xdr:nvPicPr>
        <xdr:cNvPr id="3" name="Imagen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11224" y="28575"/>
          <a:ext cx="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135354</xdr:colOff>
      <xdr:row>5</xdr:row>
      <xdr:rowOff>242303</xdr:rowOff>
    </xdr:from>
    <xdr:to>
      <xdr:col>1</xdr:col>
      <xdr:colOff>321341</xdr:colOff>
      <xdr:row>10</xdr:row>
      <xdr:rowOff>23858</xdr:rowOff>
    </xdr:to>
    <xdr:pic>
      <xdr:nvPicPr>
        <xdr:cNvPr id="4" name="Picture 20">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354" y="1295066"/>
          <a:ext cx="1990724" cy="994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1471083</xdr:colOff>
      <xdr:row>0</xdr:row>
      <xdr:rowOff>857250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1083"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1502229</xdr:colOff>
      <xdr:row>0</xdr:row>
      <xdr:rowOff>25853</xdr:rowOff>
    </xdr:from>
    <xdr:to>
      <xdr:col>9</xdr:col>
      <xdr:colOff>0</xdr:colOff>
      <xdr:row>0</xdr:row>
      <xdr:rowOff>843642</xdr:rowOff>
    </xdr:to>
    <xdr:pic>
      <xdr:nvPicPr>
        <xdr:cNvPr id="3" name="Imagen 5">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60754" y="25853"/>
          <a:ext cx="1759403" cy="817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amancera/Downloads/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Riesgos%20corrupci&#243;n%2029%20enero%202019%20%20Rend%20Ct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Copia%20de%20Formato%20riesgos%20corrupci&#243;n%202019%20en%20blanc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MATRIZ%20RIESGOS%20DE%20CORRUCI&#211;N%2028%20Enero-19-APROBADA%20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row r="139">
          <cell r="E139" t="str">
            <v>2-Improbable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cell r="AK3" t="str">
            <v>Si</v>
          </cell>
        </row>
        <row r="4">
          <cell r="H4" t="str">
            <v>2-Improbable</v>
          </cell>
          <cell r="AK4" t="str">
            <v>No</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sheetData sheetId="2" refreshError="1"/>
      <sheetData sheetId="3">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ow r="17">
          <cell r="E17" t="str">
            <v>3-Posible</v>
          </cell>
        </row>
      </sheetData>
      <sheetData sheetId="2" refreshError="1"/>
      <sheetData sheetId="3">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row r="41">
          <cell r="E41" t="str">
            <v>2-Improbable</v>
          </cell>
        </row>
      </sheetData>
      <sheetData sheetId="2"/>
      <sheetData sheetId="3">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showGridLines="0" tabSelected="1" zoomScale="80" zoomScaleNormal="80" workbookViewId="0">
      <selection activeCell="F18" sqref="F18"/>
    </sheetView>
  </sheetViews>
  <sheetFormatPr baseColWidth="10" defaultColWidth="11.5" defaultRowHeight="13"/>
  <cols>
    <col min="1" max="1" width="40.5" style="1" customWidth="1"/>
    <col min="2" max="2" width="16.5" style="1" customWidth="1"/>
    <col min="3" max="3" width="58.83203125" style="1" customWidth="1"/>
    <col min="4" max="4" width="40.5" style="1" customWidth="1"/>
    <col min="5" max="5" width="38.6640625" style="1" customWidth="1"/>
    <col min="6" max="6" width="32.5" style="1" bestFit="1" customWidth="1"/>
    <col min="7" max="16384" width="11.5" style="1"/>
  </cols>
  <sheetData>
    <row r="1" spans="1:6" ht="14" thickBot="1"/>
    <row r="2" spans="1:6" ht="19" thickBot="1">
      <c r="A2" s="302"/>
      <c r="B2" s="304" t="s">
        <v>43</v>
      </c>
      <c r="C2" s="302"/>
      <c r="D2" s="305"/>
      <c r="E2" s="4" t="s">
        <v>46</v>
      </c>
      <c r="F2" s="7"/>
    </row>
    <row r="3" spans="1:6" ht="19" thickBot="1">
      <c r="A3" s="303"/>
      <c r="B3" s="306"/>
      <c r="C3" s="303"/>
      <c r="D3" s="307"/>
      <c r="E3" s="4" t="s">
        <v>47</v>
      </c>
      <c r="F3" s="7"/>
    </row>
    <row r="4" spans="1:6" ht="19" thickBot="1">
      <c r="A4" s="303"/>
      <c r="B4" s="306" t="s">
        <v>44</v>
      </c>
      <c r="C4" s="303"/>
      <c r="D4" s="307"/>
      <c r="E4" s="5" t="s">
        <v>48</v>
      </c>
      <c r="F4" s="7"/>
    </row>
    <row r="5" spans="1:6" ht="19" thickBot="1">
      <c r="A5" s="303"/>
      <c r="B5" s="308"/>
      <c r="C5" s="309"/>
      <c r="D5" s="310"/>
      <c r="E5" s="6"/>
      <c r="F5" s="7"/>
    </row>
    <row r="6" spans="1:6" ht="15" customHeight="1" thickBot="1">
      <c r="A6" s="303"/>
      <c r="B6" s="2"/>
      <c r="C6" s="2"/>
      <c r="D6" s="2"/>
      <c r="E6" s="2"/>
      <c r="F6" s="3"/>
    </row>
    <row r="7" spans="1:6" ht="29.25" customHeight="1" thickBot="1">
      <c r="A7" s="311" t="s">
        <v>12</v>
      </c>
      <c r="B7" s="312"/>
      <c r="C7" s="312"/>
      <c r="D7" s="312"/>
      <c r="E7" s="312"/>
      <c r="F7" s="313"/>
    </row>
    <row r="8" spans="1:6" ht="30" thickBot="1">
      <c r="A8" s="314" t="s">
        <v>13</v>
      </c>
      <c r="B8" s="315"/>
      <c r="C8" s="315"/>
      <c r="D8" s="315"/>
      <c r="E8" s="315"/>
      <c r="F8" s="316"/>
    </row>
    <row r="9" spans="1:6" ht="75" customHeight="1" thickBot="1">
      <c r="A9" s="167" t="s">
        <v>0</v>
      </c>
      <c r="B9" s="317" t="s">
        <v>14</v>
      </c>
      <c r="C9" s="317"/>
      <c r="D9" s="8" t="s">
        <v>1</v>
      </c>
      <c r="E9" s="167" t="s">
        <v>15</v>
      </c>
      <c r="F9" s="8" t="s">
        <v>2</v>
      </c>
    </row>
    <row r="10" spans="1:6" ht="92.25" customHeight="1" thickBot="1">
      <c r="A10" s="297" t="s">
        <v>36</v>
      </c>
      <c r="B10" s="14" t="s">
        <v>3</v>
      </c>
      <c r="C10" s="9" t="s">
        <v>41</v>
      </c>
      <c r="D10" s="9" t="s">
        <v>16</v>
      </c>
      <c r="E10" s="9" t="s">
        <v>49</v>
      </c>
      <c r="F10" s="10">
        <v>43524</v>
      </c>
    </row>
    <row r="11" spans="1:6" ht="92.25" customHeight="1" thickBot="1">
      <c r="A11" s="298"/>
      <c r="B11" s="14" t="s">
        <v>4</v>
      </c>
      <c r="C11" s="9" t="s">
        <v>57</v>
      </c>
      <c r="D11" s="9" t="s">
        <v>50</v>
      </c>
      <c r="E11" s="9" t="s">
        <v>51</v>
      </c>
      <c r="F11" s="10">
        <v>43524</v>
      </c>
    </row>
    <row r="12" spans="1:6" ht="102.75" customHeight="1" thickBot="1">
      <c r="A12" s="297" t="s">
        <v>37</v>
      </c>
      <c r="B12" s="14" t="s">
        <v>5</v>
      </c>
      <c r="C12" s="9" t="s">
        <v>556</v>
      </c>
      <c r="D12" s="9" t="s">
        <v>17</v>
      </c>
      <c r="E12" s="11" t="s">
        <v>557</v>
      </c>
      <c r="F12" s="10" t="s">
        <v>52</v>
      </c>
    </row>
    <row r="13" spans="1:6" ht="106.5" customHeight="1" thickBot="1">
      <c r="A13" s="299"/>
      <c r="B13" s="14" t="s">
        <v>6</v>
      </c>
      <c r="C13" s="9" t="s">
        <v>18</v>
      </c>
      <c r="D13" s="9" t="s">
        <v>19</v>
      </c>
      <c r="E13" s="11" t="s">
        <v>558</v>
      </c>
      <c r="F13" s="10">
        <v>43524</v>
      </c>
    </row>
    <row r="14" spans="1:6" ht="68.25" customHeight="1" thickBot="1">
      <c r="A14" s="298"/>
      <c r="B14" s="14" t="s">
        <v>7</v>
      </c>
      <c r="C14" s="9" t="s">
        <v>53</v>
      </c>
      <c r="D14" s="9" t="s">
        <v>54</v>
      </c>
      <c r="E14" s="289" t="s">
        <v>559</v>
      </c>
      <c r="F14" s="10">
        <v>43524</v>
      </c>
    </row>
    <row r="15" spans="1:6" ht="94.5" customHeight="1" thickBot="1">
      <c r="A15" s="300" t="s">
        <v>38</v>
      </c>
      <c r="B15" s="15" t="s">
        <v>8</v>
      </c>
      <c r="C15" s="11" t="s">
        <v>55</v>
      </c>
      <c r="D15" s="11" t="s">
        <v>20</v>
      </c>
      <c r="E15" s="11" t="s">
        <v>898</v>
      </c>
      <c r="F15" s="10" t="s">
        <v>52</v>
      </c>
    </row>
    <row r="16" spans="1:6" ht="96.75" customHeight="1" thickBot="1">
      <c r="A16" s="301"/>
      <c r="B16" s="15" t="s">
        <v>21</v>
      </c>
      <c r="C16" s="11" t="s">
        <v>56</v>
      </c>
      <c r="D16" s="11" t="s">
        <v>22</v>
      </c>
      <c r="E16" s="9" t="s">
        <v>49</v>
      </c>
      <c r="F16" s="10">
        <v>43554</v>
      </c>
    </row>
    <row r="17" spans="1:6" ht="84.75" customHeight="1" thickBot="1">
      <c r="A17" s="300" t="s">
        <v>39</v>
      </c>
      <c r="B17" s="15" t="s">
        <v>9</v>
      </c>
      <c r="C17" s="11" t="s">
        <v>23</v>
      </c>
      <c r="D17" s="13" t="s">
        <v>24</v>
      </c>
      <c r="E17" s="11" t="s">
        <v>560</v>
      </c>
      <c r="F17" s="12" t="s">
        <v>899</v>
      </c>
    </row>
    <row r="18" spans="1:6" ht="89.25" customHeight="1" thickBot="1">
      <c r="A18" s="301"/>
      <c r="B18" s="15" t="s">
        <v>10</v>
      </c>
      <c r="C18" s="11" t="s">
        <v>562</v>
      </c>
      <c r="D18" s="13" t="s">
        <v>25</v>
      </c>
      <c r="E18" s="11" t="s">
        <v>560</v>
      </c>
      <c r="F18" s="12" t="s">
        <v>561</v>
      </c>
    </row>
    <row r="19" spans="1:6" ht="134.25" customHeight="1" thickBot="1">
      <c r="A19" s="301"/>
      <c r="B19" s="15" t="s">
        <v>11</v>
      </c>
      <c r="C19" s="13" t="s">
        <v>42</v>
      </c>
      <c r="D19" s="13" t="s">
        <v>26</v>
      </c>
      <c r="E19" s="11" t="s">
        <v>560</v>
      </c>
      <c r="F19" s="12" t="s">
        <v>561</v>
      </c>
    </row>
    <row r="20" spans="1:6" ht="112.5" customHeight="1" thickBot="1">
      <c r="A20" s="301"/>
      <c r="B20" s="15" t="s">
        <v>27</v>
      </c>
      <c r="C20" s="13" t="s">
        <v>45</v>
      </c>
      <c r="D20" s="11" t="s">
        <v>28</v>
      </c>
      <c r="E20" s="11" t="s">
        <v>560</v>
      </c>
      <c r="F20" s="12" t="s">
        <v>561</v>
      </c>
    </row>
    <row r="21" spans="1:6" ht="112.5" customHeight="1" thickBot="1">
      <c r="A21" s="301"/>
      <c r="B21" s="15" t="s">
        <v>29</v>
      </c>
      <c r="C21" s="13" t="s">
        <v>30</v>
      </c>
      <c r="D21" s="11" t="s">
        <v>31</v>
      </c>
      <c r="E21" s="11" t="s">
        <v>560</v>
      </c>
      <c r="F21" s="12" t="s">
        <v>561</v>
      </c>
    </row>
    <row r="22" spans="1:6" ht="108" customHeight="1" thickBot="1">
      <c r="A22" s="301"/>
      <c r="B22" s="15" t="s">
        <v>563</v>
      </c>
      <c r="C22" s="13" t="s">
        <v>564</v>
      </c>
      <c r="D22" s="11" t="s">
        <v>31</v>
      </c>
      <c r="E22" s="11" t="s">
        <v>560</v>
      </c>
      <c r="F22" s="12" t="s">
        <v>561</v>
      </c>
    </row>
    <row r="23" spans="1:6" ht="69.75" customHeight="1" thickBot="1">
      <c r="A23" s="300" t="s">
        <v>40</v>
      </c>
      <c r="B23" s="15" t="s">
        <v>32</v>
      </c>
      <c r="C23" s="11" t="s">
        <v>565</v>
      </c>
      <c r="D23" s="11" t="s">
        <v>34</v>
      </c>
      <c r="E23" s="11" t="s">
        <v>35</v>
      </c>
      <c r="F23" s="12">
        <v>43524</v>
      </c>
    </row>
    <row r="24" spans="1:6" ht="69.75" customHeight="1" thickBot="1">
      <c r="A24" s="300"/>
      <c r="B24" s="15" t="s">
        <v>336</v>
      </c>
      <c r="C24" s="11" t="s">
        <v>566</v>
      </c>
      <c r="D24" s="11" t="s">
        <v>34</v>
      </c>
      <c r="E24" s="11" t="s">
        <v>35</v>
      </c>
      <c r="F24" s="12">
        <v>43555</v>
      </c>
    </row>
    <row r="25" spans="1:6" ht="69.75" customHeight="1" thickBot="1">
      <c r="A25" s="300"/>
      <c r="B25" s="15" t="s">
        <v>415</v>
      </c>
      <c r="C25" s="11" t="s">
        <v>567</v>
      </c>
      <c r="D25" s="11" t="s">
        <v>34</v>
      </c>
      <c r="E25" s="11" t="s">
        <v>35</v>
      </c>
      <c r="F25" s="12">
        <v>43707</v>
      </c>
    </row>
    <row r="26" spans="1:6" ht="69.75" customHeight="1" thickBot="1">
      <c r="A26" s="300"/>
      <c r="B26" s="15" t="s">
        <v>342</v>
      </c>
      <c r="C26" s="11" t="s">
        <v>33</v>
      </c>
      <c r="D26" s="11" t="s">
        <v>34</v>
      </c>
      <c r="E26" s="11" t="s">
        <v>35</v>
      </c>
      <c r="F26" s="12">
        <v>43829</v>
      </c>
    </row>
  </sheetData>
  <mergeCells count="11">
    <mergeCell ref="B9:C9"/>
    <mergeCell ref="A2:A6"/>
    <mergeCell ref="B2:D3"/>
    <mergeCell ref="B4:D5"/>
    <mergeCell ref="A7:F7"/>
    <mergeCell ref="A8:F8"/>
    <mergeCell ref="A10:A11"/>
    <mergeCell ref="A12:A14"/>
    <mergeCell ref="A15:A16"/>
    <mergeCell ref="A17:A22"/>
    <mergeCell ref="A23:A26"/>
  </mergeCells>
  <pageMargins left="0.70866141732283472" right="0.70866141732283472" top="0.74803149606299213" bottom="0.74803149606299213" header="0.31496062992125984" footer="0.31496062992125984"/>
  <pageSetup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Q60"/>
  <sheetViews>
    <sheetView showGridLines="0" zoomScale="80" zoomScaleNormal="80" workbookViewId="0">
      <pane ySplit="9" topLeftCell="A10" activePane="bottomLeft" state="frozen"/>
      <selection pane="bottomLeft" activeCell="AI56" sqref="AI56:AW60"/>
    </sheetView>
  </sheetViews>
  <sheetFormatPr baseColWidth="10" defaultColWidth="11.5" defaultRowHeight="15"/>
  <cols>
    <col min="1" max="1" width="1" style="173" customWidth="1"/>
    <col min="2" max="2" width="4.1640625" style="173" bestFit="1" customWidth="1"/>
    <col min="3" max="3" width="35.6640625" style="173" customWidth="1"/>
    <col min="4" max="4" width="38.1640625" style="173" customWidth="1"/>
    <col min="5" max="5" width="52.5" style="173" customWidth="1"/>
    <col min="6" max="6" width="22" style="173" customWidth="1"/>
    <col min="7" max="7" width="48.33203125" style="173" customWidth="1"/>
    <col min="8" max="8" width="16.1640625" style="173" customWidth="1"/>
    <col min="9" max="9" width="13.5" style="173" hidden="1" customWidth="1"/>
    <col min="10" max="16" width="7" style="173" customWidth="1"/>
    <col min="17" max="17" width="9.33203125" style="173" customWidth="1"/>
    <col min="18" max="28" width="7" style="173" customWidth="1"/>
    <col min="29" max="30" width="11.83203125" style="173" hidden="1" customWidth="1"/>
    <col min="31" max="31" width="15.1640625" style="173" customWidth="1"/>
    <col min="32" max="32" width="14.5" style="173" hidden="1" customWidth="1"/>
    <col min="33" max="33" width="14.5" style="173" customWidth="1"/>
    <col min="34" max="34" width="61.33203125" style="173" customWidth="1"/>
    <col min="35" max="35" width="15.6640625" style="173" customWidth="1"/>
    <col min="36" max="36" width="11.5" style="174" hidden="1" customWidth="1"/>
    <col min="37" max="37" width="16.1640625" style="173" customWidth="1"/>
    <col min="38" max="38" width="10.33203125" style="174" hidden="1" customWidth="1"/>
    <col min="39" max="39" width="14.5" style="173" customWidth="1"/>
    <col min="40" max="40" width="11.5" style="174" hidden="1" customWidth="1"/>
    <col min="41" max="41" width="11.5" style="173" customWidth="1"/>
    <col min="42" max="42" width="11.5" style="174" hidden="1" customWidth="1"/>
    <col min="43" max="43" width="14.5" style="173" customWidth="1"/>
    <col min="44" max="44" width="11.5" style="174" hidden="1" customWidth="1"/>
    <col min="45" max="45" width="16.1640625" style="173" customWidth="1"/>
    <col min="46" max="46" width="11.5" style="174" hidden="1" customWidth="1"/>
    <col min="47" max="47" width="11.5" style="173" customWidth="1"/>
    <col min="48" max="48" width="11.5" style="174" hidden="1" customWidth="1"/>
    <col min="49" max="49" width="11.5" style="173" customWidth="1"/>
    <col min="50" max="50" width="37.5" style="173" customWidth="1"/>
    <col min="51" max="51" width="14.5" style="173" customWidth="1"/>
    <col min="52" max="52" width="11.5" style="173" customWidth="1"/>
    <col min="53" max="53" width="12.83203125" style="173" customWidth="1"/>
    <col min="54" max="55" width="12.83203125" style="173" hidden="1" customWidth="1"/>
    <col min="56" max="56" width="16.1640625" style="173" customWidth="1"/>
    <col min="57" max="57" width="13.5" style="173" customWidth="1"/>
    <col min="58" max="59" width="15" style="173" hidden="1" customWidth="1"/>
    <col min="60" max="60" width="15.5" style="173" customWidth="1"/>
    <col min="61" max="61" width="20.6640625" style="173" hidden="1" customWidth="1"/>
    <col min="62" max="62" width="15.5" style="173" customWidth="1"/>
    <col min="63" max="63" width="11.5" style="173" hidden="1" customWidth="1"/>
    <col min="64" max="64" width="16.83203125" style="173" customWidth="1"/>
    <col min="65" max="65" width="34.33203125" style="173" customWidth="1"/>
    <col min="66" max="66" width="21.5" style="173" customWidth="1"/>
    <col min="67" max="67" width="12.6640625" style="173" bestFit="1" customWidth="1"/>
    <col min="68" max="68" width="23.5" style="173" customWidth="1"/>
    <col min="69" max="69" width="16.5" style="173" customWidth="1"/>
    <col min="70" max="16384" width="11.5" style="173"/>
  </cols>
  <sheetData>
    <row r="1" spans="2:69" ht="2.25" customHeight="1">
      <c r="F1" s="173" t="s">
        <v>568</v>
      </c>
    </row>
    <row r="2" spans="2:69">
      <c r="B2" s="467"/>
      <c r="C2" s="467"/>
      <c r="D2" s="468" t="s">
        <v>569</v>
      </c>
      <c r="E2" s="469"/>
      <c r="F2" s="470"/>
      <c r="G2" s="175" t="s">
        <v>570</v>
      </c>
    </row>
    <row r="3" spans="2:69">
      <c r="B3" s="467"/>
      <c r="C3" s="467"/>
      <c r="D3" s="471"/>
      <c r="E3" s="472"/>
      <c r="F3" s="473"/>
      <c r="G3" s="175" t="s">
        <v>571</v>
      </c>
    </row>
    <row r="4" spans="2:69">
      <c r="B4" s="467"/>
      <c r="C4" s="467"/>
      <c r="D4" s="468" t="s">
        <v>572</v>
      </c>
      <c r="E4" s="469"/>
      <c r="F4" s="470"/>
      <c r="G4" s="356" t="s">
        <v>573</v>
      </c>
    </row>
    <row r="5" spans="2:69">
      <c r="B5" s="467"/>
      <c r="C5" s="467"/>
      <c r="D5" s="471"/>
      <c r="E5" s="472"/>
      <c r="F5" s="473"/>
      <c r="G5" s="356"/>
    </row>
    <row r="7" spans="2:69" ht="15" customHeight="1">
      <c r="B7" s="461" t="s">
        <v>574</v>
      </c>
      <c r="C7" s="461" t="s">
        <v>575</v>
      </c>
      <c r="D7" s="461" t="s">
        <v>576</v>
      </c>
      <c r="E7" s="461" t="s">
        <v>577</v>
      </c>
      <c r="F7" s="461" t="s">
        <v>578</v>
      </c>
      <c r="G7" s="461" t="s">
        <v>579</v>
      </c>
      <c r="H7" s="461" t="s">
        <v>580</v>
      </c>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t="s">
        <v>581</v>
      </c>
      <c r="AI7" s="454" t="s">
        <v>582</v>
      </c>
      <c r="AJ7" s="465"/>
      <c r="AK7" s="454" t="s">
        <v>583</v>
      </c>
      <c r="AL7" s="465"/>
      <c r="AM7" s="454" t="s">
        <v>584</v>
      </c>
      <c r="AN7" s="465"/>
      <c r="AO7" s="454" t="s">
        <v>585</v>
      </c>
      <c r="AP7" s="465"/>
      <c r="AQ7" s="454" t="s">
        <v>586</v>
      </c>
      <c r="AR7" s="465"/>
      <c r="AS7" s="454" t="s">
        <v>587</v>
      </c>
      <c r="AT7" s="465"/>
      <c r="AU7" s="454" t="s">
        <v>588</v>
      </c>
      <c r="AV7" s="465"/>
      <c r="AW7" s="461" t="s">
        <v>589</v>
      </c>
      <c r="AX7" s="461" t="s">
        <v>590</v>
      </c>
      <c r="AY7" s="461" t="s">
        <v>591</v>
      </c>
      <c r="AZ7" s="461" t="s">
        <v>592</v>
      </c>
      <c r="BA7" s="461" t="s">
        <v>593</v>
      </c>
      <c r="BB7" s="459" t="s">
        <v>594</v>
      </c>
      <c r="BC7" s="460"/>
      <c r="BD7" s="461" t="s">
        <v>595</v>
      </c>
      <c r="BE7" s="461" t="s">
        <v>596</v>
      </c>
      <c r="BF7" s="446" t="s">
        <v>597</v>
      </c>
      <c r="BG7" s="447"/>
      <c r="BH7" s="447"/>
      <c r="BI7" s="447"/>
      <c r="BJ7" s="447"/>
      <c r="BK7" s="447"/>
      <c r="BL7" s="448"/>
      <c r="BM7" s="452" t="s">
        <v>598</v>
      </c>
      <c r="BN7" s="453"/>
      <c r="BO7" s="453"/>
      <c r="BP7" s="453"/>
      <c r="BQ7" s="453"/>
    </row>
    <row r="8" spans="2:69">
      <c r="B8" s="461"/>
      <c r="C8" s="461"/>
      <c r="D8" s="461"/>
      <c r="E8" s="461"/>
      <c r="F8" s="461"/>
      <c r="G8" s="461"/>
      <c r="H8" s="454" t="s">
        <v>599</v>
      </c>
      <c r="I8" s="176"/>
      <c r="J8" s="456" t="s">
        <v>600</v>
      </c>
      <c r="K8" s="457"/>
      <c r="L8" s="457"/>
      <c r="M8" s="457"/>
      <c r="N8" s="457"/>
      <c r="O8" s="457"/>
      <c r="P8" s="457"/>
      <c r="Q8" s="457"/>
      <c r="R8" s="457"/>
      <c r="S8" s="457"/>
      <c r="T8" s="457"/>
      <c r="U8" s="457"/>
      <c r="V8" s="457"/>
      <c r="W8" s="457"/>
      <c r="X8" s="457"/>
      <c r="Y8" s="457"/>
      <c r="Z8" s="457"/>
      <c r="AA8" s="457"/>
      <c r="AB8" s="458"/>
      <c r="AC8" s="176"/>
      <c r="AD8" s="176"/>
      <c r="AE8" s="454" t="s">
        <v>601</v>
      </c>
      <c r="AF8" s="176"/>
      <c r="AG8" s="454" t="s">
        <v>602</v>
      </c>
      <c r="AH8" s="461"/>
      <c r="AI8" s="464"/>
      <c r="AJ8" s="466"/>
      <c r="AK8" s="464"/>
      <c r="AL8" s="466"/>
      <c r="AM8" s="464"/>
      <c r="AN8" s="466"/>
      <c r="AO8" s="464"/>
      <c r="AP8" s="466"/>
      <c r="AQ8" s="464"/>
      <c r="AR8" s="466"/>
      <c r="AS8" s="464"/>
      <c r="AT8" s="466"/>
      <c r="AU8" s="464"/>
      <c r="AV8" s="466"/>
      <c r="AW8" s="461"/>
      <c r="AX8" s="461"/>
      <c r="AY8" s="461"/>
      <c r="AZ8" s="461"/>
      <c r="BA8" s="461"/>
      <c r="BB8" s="462"/>
      <c r="BC8" s="463"/>
      <c r="BD8" s="461"/>
      <c r="BE8" s="461"/>
      <c r="BF8" s="449"/>
      <c r="BG8" s="450"/>
      <c r="BH8" s="450"/>
      <c r="BI8" s="450"/>
      <c r="BJ8" s="450"/>
      <c r="BK8" s="450"/>
      <c r="BL8" s="451"/>
      <c r="BM8" s="449"/>
      <c r="BN8" s="450"/>
      <c r="BO8" s="450"/>
      <c r="BP8" s="450"/>
      <c r="BQ8" s="450"/>
    </row>
    <row r="9" spans="2:69" ht="163.5" customHeight="1" thickBot="1">
      <c r="B9" s="454"/>
      <c r="C9" s="454"/>
      <c r="D9" s="454"/>
      <c r="E9" s="454"/>
      <c r="F9" s="454"/>
      <c r="G9" s="454"/>
      <c r="H9" s="455"/>
      <c r="I9" s="177" t="s">
        <v>599</v>
      </c>
      <c r="J9" s="178" t="s">
        <v>603</v>
      </c>
      <c r="K9" s="178" t="s">
        <v>604</v>
      </c>
      <c r="L9" s="178" t="s">
        <v>605</v>
      </c>
      <c r="M9" s="178" t="s">
        <v>606</v>
      </c>
      <c r="N9" s="178" t="s">
        <v>607</v>
      </c>
      <c r="O9" s="178" t="s">
        <v>608</v>
      </c>
      <c r="P9" s="178" t="s">
        <v>609</v>
      </c>
      <c r="Q9" s="178" t="s">
        <v>610</v>
      </c>
      <c r="R9" s="178" t="s">
        <v>611</v>
      </c>
      <c r="S9" s="178" t="s">
        <v>612</v>
      </c>
      <c r="T9" s="178" t="s">
        <v>613</v>
      </c>
      <c r="U9" s="178" t="s">
        <v>614</v>
      </c>
      <c r="V9" s="178" t="s">
        <v>615</v>
      </c>
      <c r="W9" s="178" t="s">
        <v>616</v>
      </c>
      <c r="X9" s="178" t="s">
        <v>617</v>
      </c>
      <c r="Y9" s="178" t="s">
        <v>618</v>
      </c>
      <c r="Z9" s="178" t="s">
        <v>619</v>
      </c>
      <c r="AA9" s="178" t="s">
        <v>620</v>
      </c>
      <c r="AB9" s="178" t="s">
        <v>621</v>
      </c>
      <c r="AC9" s="177" t="s">
        <v>622</v>
      </c>
      <c r="AD9" s="177" t="s">
        <v>623</v>
      </c>
      <c r="AE9" s="455"/>
      <c r="AF9" s="177" t="s">
        <v>624</v>
      </c>
      <c r="AG9" s="455"/>
      <c r="AH9" s="454"/>
      <c r="AI9" s="464"/>
      <c r="AJ9" s="466"/>
      <c r="AK9" s="464"/>
      <c r="AL9" s="466"/>
      <c r="AM9" s="464"/>
      <c r="AN9" s="466"/>
      <c r="AO9" s="464"/>
      <c r="AP9" s="466"/>
      <c r="AQ9" s="464"/>
      <c r="AR9" s="466"/>
      <c r="AS9" s="464"/>
      <c r="AT9" s="466"/>
      <c r="AU9" s="464"/>
      <c r="AV9" s="466"/>
      <c r="AW9" s="454"/>
      <c r="AX9" s="454"/>
      <c r="AY9" s="454"/>
      <c r="AZ9" s="454"/>
      <c r="BA9" s="454"/>
      <c r="BB9" s="462"/>
      <c r="BC9" s="463"/>
      <c r="BD9" s="454"/>
      <c r="BE9" s="454"/>
      <c r="BF9" s="459" t="s">
        <v>599</v>
      </c>
      <c r="BG9" s="460"/>
      <c r="BH9" s="179" t="s">
        <v>599</v>
      </c>
      <c r="BI9" s="177" t="s">
        <v>601</v>
      </c>
      <c r="BJ9" s="179" t="s">
        <v>601</v>
      </c>
      <c r="BK9" s="177" t="s">
        <v>625</v>
      </c>
      <c r="BL9" s="179" t="s">
        <v>602</v>
      </c>
      <c r="BM9" s="179" t="s">
        <v>626</v>
      </c>
      <c r="BN9" s="179" t="s">
        <v>87</v>
      </c>
      <c r="BO9" s="179" t="s">
        <v>627</v>
      </c>
      <c r="BP9" s="179" t="s">
        <v>89</v>
      </c>
      <c r="BQ9" s="179" t="s">
        <v>628</v>
      </c>
    </row>
    <row r="10" spans="2:69" ht="65" thickBot="1">
      <c r="B10" s="445">
        <v>1</v>
      </c>
      <c r="C10" s="380" t="s">
        <v>629</v>
      </c>
      <c r="D10" s="380" t="s">
        <v>630</v>
      </c>
      <c r="E10" s="180" t="s">
        <v>631</v>
      </c>
      <c r="F10" s="180" t="s">
        <v>632</v>
      </c>
      <c r="G10" s="348" t="s">
        <v>633</v>
      </c>
      <c r="H10" s="336" t="str">
        <f>'[1]Calificación probabilidad'!E139</f>
        <v>2-Improbable</v>
      </c>
      <c r="I10" s="336" t="str">
        <f>MID(H10,1,1)</f>
        <v>2</v>
      </c>
      <c r="J10" s="327" t="s">
        <v>634</v>
      </c>
      <c r="K10" s="327" t="s">
        <v>634</v>
      </c>
      <c r="L10" s="327" t="s">
        <v>634</v>
      </c>
      <c r="M10" s="327" t="s">
        <v>634</v>
      </c>
      <c r="N10" s="327" t="s">
        <v>635</v>
      </c>
      <c r="O10" s="327" t="s">
        <v>634</v>
      </c>
      <c r="P10" s="327" t="s">
        <v>634</v>
      </c>
      <c r="Q10" s="327" t="s">
        <v>634</v>
      </c>
      <c r="R10" s="327" t="s">
        <v>634</v>
      </c>
      <c r="S10" s="327" t="s">
        <v>634</v>
      </c>
      <c r="T10" s="327" t="s">
        <v>635</v>
      </c>
      <c r="U10" s="327" t="s">
        <v>635</v>
      </c>
      <c r="V10" s="327" t="s">
        <v>634</v>
      </c>
      <c r="W10" s="327" t="s">
        <v>634</v>
      </c>
      <c r="X10" s="327" t="s">
        <v>635</v>
      </c>
      <c r="Y10" s="327" t="s">
        <v>634</v>
      </c>
      <c r="Z10" s="327" t="s">
        <v>635</v>
      </c>
      <c r="AA10" s="327" t="s">
        <v>634</v>
      </c>
      <c r="AB10" s="327" t="s">
        <v>634</v>
      </c>
      <c r="AC10" s="336">
        <f>IF(Y10="Si","19",COUNTIF(J10:AB11,"si"))</f>
        <v>5</v>
      </c>
      <c r="AD10" s="336">
        <f>VALUE(IF(AC10&lt;=5,5,IF(AND(AC10&gt;5,AC10&lt;=11),10,IF(AC10&gt;11,20,0))))</f>
        <v>5</v>
      </c>
      <c r="AE10" s="336" t="str">
        <f>IF(AD10=5,"Moderado",IF(AD10=10,"Mayor",IF(AD10=20,"Catastrófico",0)))</f>
        <v>Moderado</v>
      </c>
      <c r="AF10" s="336">
        <f>I10*AD10</f>
        <v>10</v>
      </c>
      <c r="AG10" s="336" t="str">
        <f>VLOOKUP(AF10,[1]Hoja2!$D$25:$E$67,2,0)</f>
        <v>10-Alta</v>
      </c>
      <c r="AH10" s="181" t="s">
        <v>636</v>
      </c>
      <c r="AI10" s="182" t="s">
        <v>637</v>
      </c>
      <c r="AJ10" s="183">
        <f t="shared" ref="AJ10:AJ13" si="0">IF(AI10="asignado",15,0)</f>
        <v>15</v>
      </c>
      <c r="AK10" s="182" t="s">
        <v>638</v>
      </c>
      <c r="AL10" s="183">
        <f t="shared" ref="AL10:AL13" si="1">IF(AK10="adecuado",15,0)</f>
        <v>15</v>
      </c>
      <c r="AM10" s="182" t="s">
        <v>639</v>
      </c>
      <c r="AN10" s="183">
        <f t="shared" ref="AN10:AN13" si="2">IF(AM10="oportuna",15,0)</f>
        <v>15</v>
      </c>
      <c r="AO10" s="182" t="s">
        <v>640</v>
      </c>
      <c r="AP10" s="183">
        <f t="shared" ref="AP10:AP13" si="3">IF(AO10="prevenir",15,IF(AO10="detectar",10,0))</f>
        <v>15</v>
      </c>
      <c r="AQ10" s="182" t="s">
        <v>641</v>
      </c>
      <c r="AR10" s="183">
        <f t="shared" ref="AR10:AR13" si="4">IF(AQ10="confiable",15,0)</f>
        <v>15</v>
      </c>
      <c r="AS10" s="182" t="s">
        <v>642</v>
      </c>
      <c r="AT10" s="183">
        <f t="shared" ref="AT10:AT13" si="5">IF(AS10="Se investigan y resuelven oportunamente ",15,0)</f>
        <v>15</v>
      </c>
      <c r="AU10" s="182" t="s">
        <v>643</v>
      </c>
      <c r="AV10" s="183">
        <f t="shared" ref="AV10:AV13" si="6">IF(AU10="completa",10,IF(AU10="incompleta",5,0))</f>
        <v>10</v>
      </c>
      <c r="AW10" s="183">
        <f t="shared" ref="AW10:AW27" si="7">AJ10+AL10+AN10+AP10+AR10+AT10+AV10</f>
        <v>100</v>
      </c>
      <c r="AX10" s="184" t="s">
        <v>644</v>
      </c>
      <c r="AY10" s="183" t="str">
        <f t="shared" ref="AY10:AY13" si="8">IF(AW10&lt;=85,"Débil",IF(AND(AW10&gt;=86,AW10&lt;=95),"Moderado",IF(AW10&gt;95,"Fuerte")))</f>
        <v>Fuerte</v>
      </c>
      <c r="AZ10" s="182" t="s">
        <v>645</v>
      </c>
      <c r="BA10" s="183" t="str">
        <f t="shared" ref="BA10:BA13" si="9">IF(AND(AY10="Fuerte",AZ10="Fuerte"),"Fuerte",IF(AND(AY10="Fuerte",AZ10="Moderado"),"Moderado",IF(AND(AY10="Fuerte",AZ10="Débil"),"Débil",IF(AND(AY10="Moderado",AZ10="Fuerte"),"Moderado",IF(AND(AY10="Moderado",AZ10="Moderado"),"Moderado",IF(AND(AY10="Moderado",AZ10="Débil"),"Débil",IF(AND(AY10="Débil",AZ10="Fuerte"),"Débil",IF(AND(AY10="Débil",AZ10="Moderado"),"Débil",IF(AND(AY10="Débil",AZ10="Débil"),"Débil",)))))))))</f>
        <v>Fuerte</v>
      </c>
      <c r="BB10" s="184">
        <f t="shared" ref="BB10:BB13" si="10">IF(BA10="Débil",0,IF(BA10="Moderado",75,IF(BA10="Fuerte",100,)))</f>
        <v>100</v>
      </c>
      <c r="BC10" s="336">
        <f>AVERAGE(BB10:BB11)</f>
        <v>100</v>
      </c>
      <c r="BD10" s="336" t="str">
        <f>IF(BC10&lt;50,"Débil",IF(AND(BC10&gt;=50,BC10&lt;99),"Moderado",IF(BC10=100,"Fuerte",)))</f>
        <v>Fuerte</v>
      </c>
      <c r="BE10" s="327" t="s">
        <v>635</v>
      </c>
      <c r="BF10" s="336">
        <f>VALUE(IF(AND(BD10="Fuerte",BE10="Si"),I10-2,IF(AND(BD10="Moderado",BE10="Si"),I10-1,I10)))</f>
        <v>0</v>
      </c>
      <c r="BG10" s="336">
        <f>IF(BF10&lt;1,[1]Hoja2!H120,BF10)</f>
        <v>0</v>
      </c>
      <c r="BH10" s="336">
        <f>IF(BG10=1,[1]Hoja2!$H$3,IF(BG10=2,[1]Hoja2!$H$4,IF(BG10=3,[1]Hoja2!$H$5,IF(BG10=4,[1]Hoja2!$H$6,IF(BG10=5,[1]Hoja2!$H$7,0)))))</f>
        <v>0</v>
      </c>
      <c r="BI10" s="336">
        <f>AD10</f>
        <v>5</v>
      </c>
      <c r="BJ10" s="336" t="str">
        <f>AE10</f>
        <v>Moderado</v>
      </c>
      <c r="BK10" s="336">
        <f>BG10*BI10</f>
        <v>0</v>
      </c>
      <c r="BL10" s="336" t="e">
        <f>VLOOKUP(BK10,[1]Hoja2!$D$53:$E$67,2,0)</f>
        <v>#N/A</v>
      </c>
      <c r="BM10" s="180" t="s">
        <v>646</v>
      </c>
      <c r="BN10" s="185" t="s">
        <v>647</v>
      </c>
      <c r="BO10" s="181" t="s">
        <v>648</v>
      </c>
      <c r="BP10" s="185"/>
      <c r="BQ10" s="321"/>
    </row>
    <row r="11" spans="2:69" ht="75.75" customHeight="1" thickBot="1">
      <c r="B11" s="445"/>
      <c r="C11" s="381"/>
      <c r="D11" s="381"/>
      <c r="E11" s="186" t="s">
        <v>649</v>
      </c>
      <c r="F11" s="186" t="s">
        <v>632</v>
      </c>
      <c r="G11" s="349"/>
      <c r="H11" s="337"/>
      <c r="I11" s="337"/>
      <c r="J11" s="328"/>
      <c r="K11" s="328"/>
      <c r="L11" s="328"/>
      <c r="M11" s="328"/>
      <c r="N11" s="328"/>
      <c r="O11" s="328"/>
      <c r="P11" s="328"/>
      <c r="Q11" s="328"/>
      <c r="R11" s="328"/>
      <c r="S11" s="328"/>
      <c r="T11" s="328"/>
      <c r="U11" s="328"/>
      <c r="V11" s="328"/>
      <c r="W11" s="328"/>
      <c r="X11" s="328"/>
      <c r="Y11" s="328"/>
      <c r="Z11" s="328"/>
      <c r="AA11" s="328"/>
      <c r="AB11" s="328"/>
      <c r="AC11" s="337"/>
      <c r="AD11" s="337"/>
      <c r="AE11" s="337"/>
      <c r="AF11" s="337"/>
      <c r="AG11" s="337"/>
      <c r="AH11" s="181" t="s">
        <v>650</v>
      </c>
      <c r="AI11" s="187" t="s">
        <v>637</v>
      </c>
      <c r="AJ11" s="188">
        <f t="shared" si="0"/>
        <v>15</v>
      </c>
      <c r="AK11" s="187" t="s">
        <v>638</v>
      </c>
      <c r="AL11" s="188">
        <f t="shared" si="1"/>
        <v>15</v>
      </c>
      <c r="AM11" s="187" t="s">
        <v>639</v>
      </c>
      <c r="AN11" s="188">
        <f t="shared" si="2"/>
        <v>15</v>
      </c>
      <c r="AO11" s="187" t="s">
        <v>640</v>
      </c>
      <c r="AP11" s="188">
        <f t="shared" si="3"/>
        <v>15</v>
      </c>
      <c r="AQ11" s="187" t="s">
        <v>641</v>
      </c>
      <c r="AR11" s="188">
        <f t="shared" si="4"/>
        <v>15</v>
      </c>
      <c r="AS11" s="187" t="s">
        <v>642</v>
      </c>
      <c r="AT11" s="188">
        <f t="shared" si="5"/>
        <v>15</v>
      </c>
      <c r="AU11" s="187" t="s">
        <v>643</v>
      </c>
      <c r="AV11" s="188">
        <f t="shared" si="6"/>
        <v>10</v>
      </c>
      <c r="AW11" s="188">
        <f t="shared" si="7"/>
        <v>100</v>
      </c>
      <c r="AX11" s="189" t="s">
        <v>651</v>
      </c>
      <c r="AY11" s="188" t="str">
        <f t="shared" si="8"/>
        <v>Fuerte</v>
      </c>
      <c r="AZ11" s="187" t="s">
        <v>645</v>
      </c>
      <c r="BA11" s="188" t="str">
        <f t="shared" si="9"/>
        <v>Fuerte</v>
      </c>
      <c r="BB11" s="190">
        <f t="shared" si="10"/>
        <v>100</v>
      </c>
      <c r="BC11" s="337"/>
      <c r="BD11" s="337"/>
      <c r="BE11" s="328"/>
      <c r="BF11" s="337"/>
      <c r="BG11" s="337"/>
      <c r="BH11" s="337"/>
      <c r="BI11" s="337"/>
      <c r="BJ11" s="337"/>
      <c r="BK11" s="337"/>
      <c r="BL11" s="337"/>
      <c r="BM11" s="186" t="s">
        <v>652</v>
      </c>
      <c r="BN11" s="175" t="s">
        <v>647</v>
      </c>
      <c r="BO11" s="181" t="s">
        <v>653</v>
      </c>
      <c r="BP11" s="175"/>
      <c r="BQ11" s="322"/>
    </row>
    <row r="12" spans="2:69" ht="172.5" customHeight="1" thickBot="1">
      <c r="B12" s="383">
        <v>2</v>
      </c>
      <c r="C12" s="443" t="s">
        <v>654</v>
      </c>
      <c r="D12" s="443" t="s">
        <v>655</v>
      </c>
      <c r="E12" s="191" t="s">
        <v>656</v>
      </c>
      <c r="F12" s="180" t="s">
        <v>43</v>
      </c>
      <c r="G12" s="180" t="s">
        <v>657</v>
      </c>
      <c r="H12" s="336" t="s">
        <v>658</v>
      </c>
      <c r="I12" s="192" t="str">
        <f>MID(H12,1,1)</f>
        <v>2</v>
      </c>
      <c r="J12" s="327" t="s">
        <v>634</v>
      </c>
      <c r="K12" s="327" t="s">
        <v>659</v>
      </c>
      <c r="L12" s="327" t="s">
        <v>634</v>
      </c>
      <c r="M12" s="327" t="s">
        <v>634</v>
      </c>
      <c r="N12" s="327" t="s">
        <v>635</v>
      </c>
      <c r="O12" s="327" t="s">
        <v>634</v>
      </c>
      <c r="P12" s="327" t="s">
        <v>634</v>
      </c>
      <c r="Q12" s="327" t="s">
        <v>634</v>
      </c>
      <c r="R12" s="327" t="s">
        <v>634</v>
      </c>
      <c r="S12" s="327" t="s">
        <v>634</v>
      </c>
      <c r="T12" s="327" t="s">
        <v>635</v>
      </c>
      <c r="U12" s="327" t="s">
        <v>635</v>
      </c>
      <c r="V12" s="327" t="s">
        <v>634</v>
      </c>
      <c r="W12" s="327" t="s">
        <v>634</v>
      </c>
      <c r="X12" s="327" t="s">
        <v>634</v>
      </c>
      <c r="Y12" s="327" t="s">
        <v>634</v>
      </c>
      <c r="Z12" s="327" t="s">
        <v>635</v>
      </c>
      <c r="AA12" s="327" t="s">
        <v>635</v>
      </c>
      <c r="AB12" s="327" t="s">
        <v>634</v>
      </c>
      <c r="AC12" s="192">
        <f>IF(Y12="Si","19",COUNTIF(J12:AB13,"si"))</f>
        <v>5</v>
      </c>
      <c r="AD12" s="192">
        <f>VALUE(IF(AC12&lt;=5,5,IF(AND(AC12&gt;5,AC12&lt;=11),10,IF(AC12&gt;11,20,0))))</f>
        <v>5</v>
      </c>
      <c r="AE12" s="336" t="str">
        <f>IF(AD12=5,"Moderado",IF(AD12=10,"Mayor",IF(AD12=20,"Catastrófico",0)))</f>
        <v>Moderado</v>
      </c>
      <c r="AF12" s="192">
        <f>I12*AD12</f>
        <v>10</v>
      </c>
      <c r="AG12" s="336" t="str">
        <f>VLOOKUP(AF12,[6]Hoja2!$D$25:$E$67,2,0)</f>
        <v>10-Alta</v>
      </c>
      <c r="AH12" s="180" t="s">
        <v>660</v>
      </c>
      <c r="AI12" s="182" t="s">
        <v>637</v>
      </c>
      <c r="AJ12" s="183">
        <f t="shared" si="0"/>
        <v>15</v>
      </c>
      <c r="AK12" s="182" t="s">
        <v>638</v>
      </c>
      <c r="AL12" s="183">
        <f t="shared" si="1"/>
        <v>15</v>
      </c>
      <c r="AM12" s="182" t="s">
        <v>639</v>
      </c>
      <c r="AN12" s="183">
        <f t="shared" si="2"/>
        <v>15</v>
      </c>
      <c r="AO12" s="182" t="s">
        <v>640</v>
      </c>
      <c r="AP12" s="183">
        <f t="shared" si="3"/>
        <v>15</v>
      </c>
      <c r="AQ12" s="182" t="s">
        <v>641</v>
      </c>
      <c r="AR12" s="183">
        <f t="shared" si="4"/>
        <v>15</v>
      </c>
      <c r="AS12" s="182" t="s">
        <v>642</v>
      </c>
      <c r="AT12" s="183">
        <f t="shared" si="5"/>
        <v>15</v>
      </c>
      <c r="AU12" s="182" t="s">
        <v>643</v>
      </c>
      <c r="AV12" s="183">
        <f t="shared" si="6"/>
        <v>10</v>
      </c>
      <c r="AW12" s="183">
        <f t="shared" si="7"/>
        <v>100</v>
      </c>
      <c r="AX12" s="192" t="s">
        <v>661</v>
      </c>
      <c r="AY12" s="183" t="str">
        <f t="shared" si="8"/>
        <v>Fuerte</v>
      </c>
      <c r="AZ12" s="182" t="s">
        <v>645</v>
      </c>
      <c r="BA12" s="183" t="str">
        <f t="shared" si="9"/>
        <v>Fuerte</v>
      </c>
      <c r="BB12" s="184">
        <f t="shared" si="10"/>
        <v>100</v>
      </c>
      <c r="BC12" s="192">
        <f>AVERAGE(BB12:BB13)</f>
        <v>100</v>
      </c>
      <c r="BD12" s="192" t="str">
        <f>IF(BC12&lt;50,"Débil",IF(AND(BC12&gt;=50,BC12&lt;99),"Moderado",IF(BC12=100,"Fuerte",)))</f>
        <v>Fuerte</v>
      </c>
      <c r="BE12" s="193" t="s">
        <v>635</v>
      </c>
      <c r="BF12" s="192">
        <f>VALUE(IF(AND(BD12="Fuerte",BE12="Si"),I12-2,IF(AND(BD12="Moderado",BE12="Si"),I12-1,I12)))</f>
        <v>0</v>
      </c>
      <c r="BG12" s="192" t="str">
        <f>IF(BF12&lt;1,[6]Hoja2!H5,BF12)</f>
        <v>3-Posible</v>
      </c>
      <c r="BH12" s="192">
        <f>IF(BG12=1,[6]Hoja2!$H$3,IF(BG12=2,[6]Hoja2!$H$4,IF(BG12=3,[6]Hoja2!$H$5,IF(BG12=4,[6]Hoja2!$H$6,IF(BG12=5,[6]Hoja2!$H$7,0)))))</f>
        <v>0</v>
      </c>
      <c r="BI12" s="192">
        <f>AD12</f>
        <v>5</v>
      </c>
      <c r="BJ12" s="192" t="str">
        <f>AE12</f>
        <v>Moderado</v>
      </c>
      <c r="BK12" s="192" t="e">
        <f>BG12*BI12</f>
        <v>#VALUE!</v>
      </c>
      <c r="BL12" s="192" t="e">
        <f>VLOOKUP(BK12,[6]Hoja2!$D$53:$E$67,2,0)</f>
        <v>#VALUE!</v>
      </c>
      <c r="BM12" s="180" t="s">
        <v>662</v>
      </c>
      <c r="BN12" s="193" t="s">
        <v>647</v>
      </c>
      <c r="BO12" s="180" t="s">
        <v>663</v>
      </c>
      <c r="BP12" s="185"/>
      <c r="BQ12" s="194"/>
    </row>
    <row r="13" spans="2:69" ht="113" thickBot="1">
      <c r="B13" s="442"/>
      <c r="C13" s="444"/>
      <c r="D13" s="444"/>
      <c r="E13" s="195" t="s">
        <v>664</v>
      </c>
      <c r="F13" s="186" t="s">
        <v>43</v>
      </c>
      <c r="G13" s="196"/>
      <c r="H13" s="337"/>
      <c r="I13" s="197"/>
      <c r="J13" s="438"/>
      <c r="K13" s="438"/>
      <c r="L13" s="438"/>
      <c r="M13" s="438"/>
      <c r="N13" s="438"/>
      <c r="O13" s="438"/>
      <c r="P13" s="438"/>
      <c r="Q13" s="438"/>
      <c r="R13" s="438"/>
      <c r="S13" s="438"/>
      <c r="T13" s="438"/>
      <c r="U13" s="438"/>
      <c r="V13" s="438"/>
      <c r="W13" s="438"/>
      <c r="X13" s="438"/>
      <c r="Y13" s="438"/>
      <c r="Z13" s="438"/>
      <c r="AA13" s="438"/>
      <c r="AB13" s="438"/>
      <c r="AC13" s="197"/>
      <c r="AD13" s="197"/>
      <c r="AE13" s="437"/>
      <c r="AF13" s="197"/>
      <c r="AG13" s="437"/>
      <c r="AH13" s="186" t="s">
        <v>665</v>
      </c>
      <c r="AI13" s="187" t="s">
        <v>637</v>
      </c>
      <c r="AJ13" s="188">
        <f t="shared" si="0"/>
        <v>15</v>
      </c>
      <c r="AK13" s="187" t="s">
        <v>638</v>
      </c>
      <c r="AL13" s="188">
        <f t="shared" si="1"/>
        <v>15</v>
      </c>
      <c r="AM13" s="187" t="s">
        <v>639</v>
      </c>
      <c r="AN13" s="188">
        <f t="shared" si="2"/>
        <v>15</v>
      </c>
      <c r="AO13" s="187" t="s">
        <v>640</v>
      </c>
      <c r="AP13" s="188">
        <f t="shared" si="3"/>
        <v>15</v>
      </c>
      <c r="AQ13" s="187" t="s">
        <v>641</v>
      </c>
      <c r="AR13" s="188">
        <f t="shared" si="4"/>
        <v>15</v>
      </c>
      <c r="AS13" s="187" t="s">
        <v>642</v>
      </c>
      <c r="AT13" s="188">
        <f t="shared" si="5"/>
        <v>15</v>
      </c>
      <c r="AU13" s="187" t="s">
        <v>643</v>
      </c>
      <c r="AV13" s="188">
        <f t="shared" si="6"/>
        <v>10</v>
      </c>
      <c r="AW13" s="188">
        <f t="shared" si="7"/>
        <v>100</v>
      </c>
      <c r="AX13" s="197" t="s">
        <v>666</v>
      </c>
      <c r="AY13" s="188" t="str">
        <f t="shared" si="8"/>
        <v>Fuerte</v>
      </c>
      <c r="AZ13" s="187" t="s">
        <v>645</v>
      </c>
      <c r="BA13" s="188" t="str">
        <f t="shared" si="9"/>
        <v>Fuerte</v>
      </c>
      <c r="BB13" s="190">
        <f t="shared" si="10"/>
        <v>100</v>
      </c>
      <c r="BC13" s="197"/>
      <c r="BD13" s="197"/>
      <c r="BE13" s="198"/>
      <c r="BF13" s="197"/>
      <c r="BG13" s="197"/>
      <c r="BH13" s="197"/>
      <c r="BI13" s="197"/>
      <c r="BJ13" s="197"/>
      <c r="BK13" s="197"/>
      <c r="BL13" s="197"/>
      <c r="BM13" s="186" t="s">
        <v>667</v>
      </c>
      <c r="BN13" s="198" t="s">
        <v>668</v>
      </c>
      <c r="BO13" s="180" t="s">
        <v>663</v>
      </c>
      <c r="BP13" s="175"/>
      <c r="BQ13" s="199"/>
    </row>
    <row r="14" spans="2:69" ht="75.75" customHeight="1" thickBot="1">
      <c r="B14" s="383">
        <v>3</v>
      </c>
      <c r="C14" s="380" t="s">
        <v>669</v>
      </c>
      <c r="D14" s="380" t="s">
        <v>670</v>
      </c>
      <c r="E14" s="180" t="s">
        <v>671</v>
      </c>
      <c r="F14" s="200" t="s">
        <v>672</v>
      </c>
      <c r="G14" s="380" t="s">
        <v>673</v>
      </c>
      <c r="H14" s="425" t="str">
        <f>'[7]Calificación probabilidad'!E17</f>
        <v>3-Posible</v>
      </c>
      <c r="I14" s="192" t="str">
        <f>MID(H14,1,1)</f>
        <v>3</v>
      </c>
      <c r="J14" s="327" t="s">
        <v>635</v>
      </c>
      <c r="K14" s="327" t="s">
        <v>635</v>
      </c>
      <c r="L14" s="327" t="s">
        <v>634</v>
      </c>
      <c r="M14" s="327" t="s">
        <v>634</v>
      </c>
      <c r="N14" s="327" t="s">
        <v>635</v>
      </c>
      <c r="O14" s="327" t="s">
        <v>635</v>
      </c>
      <c r="P14" s="327" t="s">
        <v>634</v>
      </c>
      <c r="Q14" s="327" t="s">
        <v>634</v>
      </c>
      <c r="R14" s="327" t="s">
        <v>634</v>
      </c>
      <c r="S14" s="327" t="s">
        <v>635</v>
      </c>
      <c r="T14" s="327" t="s">
        <v>635</v>
      </c>
      <c r="U14" s="327" t="s">
        <v>635</v>
      </c>
      <c r="V14" s="327" t="s">
        <v>635</v>
      </c>
      <c r="W14" s="327" t="s">
        <v>635</v>
      </c>
      <c r="X14" s="327" t="s">
        <v>635</v>
      </c>
      <c r="Y14" s="327" t="s">
        <v>634</v>
      </c>
      <c r="Z14" s="327" t="s">
        <v>634</v>
      </c>
      <c r="AA14" s="327" t="s">
        <v>634</v>
      </c>
      <c r="AB14" s="327" t="s">
        <v>634</v>
      </c>
      <c r="AC14" s="192">
        <f>IF(Y14="Si","19",COUNTIF(J14:AB26,"si"))</f>
        <v>29</v>
      </c>
      <c r="AD14" s="192">
        <f>VALUE(IF(AC14&lt;=5,5,IF(AND(AC14&gt;5,AC14&lt;=11),10,IF(AC14&gt;11,20,0))))</f>
        <v>20</v>
      </c>
      <c r="AE14" s="336" t="str">
        <f>IF(AD14=5,"Moderado",IF(AD14=10,"Mayor",IF(AD14=20,"Catastrófico",0)))</f>
        <v>Catastrófico</v>
      </c>
      <c r="AF14" s="192">
        <f>I14*AD14</f>
        <v>60</v>
      </c>
      <c r="AG14" s="336" t="str">
        <f>VLOOKUP(AF14,[7]Hoja2!$D$25:$E$67,2,0)</f>
        <v>60-Extrema</v>
      </c>
      <c r="AH14" s="181" t="s">
        <v>674</v>
      </c>
      <c r="AI14" s="182" t="s">
        <v>637</v>
      </c>
      <c r="AJ14" s="183">
        <f>IF(AI14="asignado",15,0)</f>
        <v>15</v>
      </c>
      <c r="AK14" s="182" t="s">
        <v>638</v>
      </c>
      <c r="AL14" s="183">
        <f>IF(AK14="adecuado",15,0)</f>
        <v>15</v>
      </c>
      <c r="AM14" s="182" t="s">
        <v>639</v>
      </c>
      <c r="AN14" s="183">
        <f>IF(AM14="oportuna",15,0)</f>
        <v>15</v>
      </c>
      <c r="AO14" s="182" t="s">
        <v>675</v>
      </c>
      <c r="AP14" s="183">
        <f>IF(AO14="prevenir",15,IF(AO14="detectar",10,0))</f>
        <v>10</v>
      </c>
      <c r="AQ14" s="182" t="s">
        <v>641</v>
      </c>
      <c r="AR14" s="183">
        <f>IF(AQ14="confiable",15,0)</f>
        <v>15</v>
      </c>
      <c r="AS14" s="182" t="s">
        <v>642</v>
      </c>
      <c r="AT14" s="183">
        <f>IF(AS14="Se investigan y resuelven oportunamente ",15,0)</f>
        <v>15</v>
      </c>
      <c r="AU14" s="182" t="s">
        <v>643</v>
      </c>
      <c r="AV14" s="183">
        <f>IF(AU14="completa",10,IF(AU14="incompleta",5,0))</f>
        <v>10</v>
      </c>
      <c r="AW14" s="183">
        <f t="shared" si="7"/>
        <v>95</v>
      </c>
      <c r="AX14" s="201" t="s">
        <v>676</v>
      </c>
      <c r="AY14" s="183" t="str">
        <f>IF(AW14&lt;=85,"Débil",IF(AND(AW14&gt;=86,AW14&lt;=95),"Moderado",IF(AW14&gt;95,"Fuerte")))</f>
        <v>Moderado</v>
      </c>
      <c r="AZ14" s="182" t="s">
        <v>677</v>
      </c>
      <c r="BA14" s="183" t="str">
        <f>IF(AND(AY14="Fuerte",AZ14="Fuerte"),"Fuerte",IF(AND(AY14="Fuerte",AZ14="Moderado"),"Moderado",IF(AND(AY14="Fuerte",AZ14="Débil"),"Débil",IF(AND(AY14="Moderado",AZ14="Fuerte"),"Moderado",IF(AND(AY14="Moderado",AZ14="Moderado"),"Moderado",IF(AND(AY14="Moderado",AZ14="Débil"),"Débil",IF(AND(AY14="Débil",AZ14="Fuerte"),"Débil",IF(AND(AY14="Débil",AZ14="Moderado"),"Débil",IF(AND(AY14="Débil",AZ14="Débil"),"Débil",)))))))))</f>
        <v>Moderado</v>
      </c>
      <c r="BB14" s="184">
        <f>IF(BA14="Débil",0,IF(BA14="Moderado",75,IF(BA14="Fuerte",100,)))</f>
        <v>75</v>
      </c>
      <c r="BC14" s="192">
        <f>AVERAGE(BB14:BB26)</f>
        <v>44.230769230769234</v>
      </c>
      <c r="BD14" s="336" t="str">
        <f>IF(BC14&lt;50,"Débil",IF(AND(BC14&gt;=50,BC14&lt;99),"Moderado",IF(BC14=100,"Fuerte",)))</f>
        <v>Débil</v>
      </c>
      <c r="BE14" s="327" t="s">
        <v>635</v>
      </c>
      <c r="BF14" s="192">
        <f>VALUE(IF(AND(BD14="Fuerte",BE14="Si"),I14-2,IF(AND(BD14="Moderado",BE14="Si"),I14-1,I14)))</f>
        <v>3</v>
      </c>
      <c r="BG14" s="192">
        <f>IF(BF14&lt;1,[7]Hoja2!H7,BF14)</f>
        <v>3</v>
      </c>
      <c r="BH14" s="336">
        <v>0</v>
      </c>
      <c r="BI14" s="192">
        <f>AD14</f>
        <v>20</v>
      </c>
      <c r="BJ14" s="336" t="str">
        <f>AE14</f>
        <v>Catastrófico</v>
      </c>
      <c r="BK14" s="192">
        <f>BG14*BI14</f>
        <v>60</v>
      </c>
      <c r="BL14" s="336" t="str">
        <f>VLOOKUP(BK14,[7]Hoja2!$D$53:$E$67,2,0)</f>
        <v>60-Extrema</v>
      </c>
      <c r="BM14" s="181" t="s">
        <v>678</v>
      </c>
      <c r="BN14" s="200" t="s">
        <v>679</v>
      </c>
      <c r="BO14" s="202">
        <v>43830</v>
      </c>
      <c r="BP14" s="200" t="s">
        <v>680</v>
      </c>
      <c r="BQ14" s="203" t="s">
        <v>681</v>
      </c>
    </row>
    <row r="15" spans="2:69" ht="113" thickBot="1">
      <c r="B15" s="384"/>
      <c r="C15" s="381"/>
      <c r="D15" s="381"/>
      <c r="E15" s="186" t="s">
        <v>682</v>
      </c>
      <c r="F15" s="200" t="s">
        <v>672</v>
      </c>
      <c r="G15" s="381"/>
      <c r="H15" s="426"/>
      <c r="I15" s="197"/>
      <c r="J15" s="328"/>
      <c r="K15" s="328"/>
      <c r="L15" s="328"/>
      <c r="M15" s="328"/>
      <c r="N15" s="328"/>
      <c r="O15" s="328"/>
      <c r="P15" s="328"/>
      <c r="Q15" s="328"/>
      <c r="R15" s="328"/>
      <c r="S15" s="328"/>
      <c r="T15" s="328"/>
      <c r="U15" s="328"/>
      <c r="V15" s="328"/>
      <c r="W15" s="328"/>
      <c r="X15" s="328"/>
      <c r="Y15" s="328"/>
      <c r="Z15" s="328"/>
      <c r="AA15" s="328"/>
      <c r="AB15" s="328"/>
      <c r="AC15" s="197"/>
      <c r="AD15" s="197"/>
      <c r="AE15" s="337"/>
      <c r="AF15" s="197"/>
      <c r="AG15" s="337"/>
      <c r="AH15" s="181" t="s">
        <v>683</v>
      </c>
      <c r="AI15" s="187" t="s">
        <v>637</v>
      </c>
      <c r="AJ15" s="188">
        <f t="shared" ref="AJ15:AJ23" si="11">IF(AI15="asignado",15,0)</f>
        <v>15</v>
      </c>
      <c r="AK15" s="187" t="s">
        <v>638</v>
      </c>
      <c r="AL15" s="188">
        <f t="shared" ref="AL15:AL23" si="12">IF(AK15="adecuado",15,0)</f>
        <v>15</v>
      </c>
      <c r="AM15" s="187" t="s">
        <v>639</v>
      </c>
      <c r="AN15" s="188">
        <f t="shared" ref="AN15:AN23" si="13">IF(AM15="oportuna",15,0)</f>
        <v>15</v>
      </c>
      <c r="AO15" s="187" t="s">
        <v>640</v>
      </c>
      <c r="AP15" s="188">
        <f t="shared" ref="AP15:AP23" si="14">IF(AO15="prevenir",15,IF(AO15="detectar",10,0))</f>
        <v>15</v>
      </c>
      <c r="AQ15" s="187" t="s">
        <v>641</v>
      </c>
      <c r="AR15" s="188">
        <f t="shared" ref="AR15:AR23" si="15">IF(AQ15="confiable",15,0)</f>
        <v>15</v>
      </c>
      <c r="AS15" s="187" t="s">
        <v>642</v>
      </c>
      <c r="AT15" s="188">
        <f t="shared" ref="AT15:AT23" si="16">IF(AS15="Se investigan y resuelven oportunamente ",15,0)</f>
        <v>15</v>
      </c>
      <c r="AU15" s="187" t="s">
        <v>643</v>
      </c>
      <c r="AV15" s="188">
        <f t="shared" ref="AV15:AV23" si="17">IF(AU15="completa",10,IF(AU15="incompleta",5,0))</f>
        <v>10</v>
      </c>
      <c r="AW15" s="188">
        <f t="shared" si="7"/>
        <v>100</v>
      </c>
      <c r="AX15" s="190" t="s">
        <v>684</v>
      </c>
      <c r="AY15" s="188" t="str">
        <f t="shared" ref="AY15:AY23" si="18">IF(AW15&lt;=85,"Débil",IF(AND(AW15&gt;=86,AW15&lt;=95),"Moderado",IF(AW15&gt;95,"Fuerte")))</f>
        <v>Fuerte</v>
      </c>
      <c r="AZ15" s="187" t="s">
        <v>645</v>
      </c>
      <c r="BA15" s="188" t="str">
        <f t="shared" ref="BA15:BA23" si="19">IF(AND(AY15="Fuerte",AZ15="Fuerte"),"Fuerte",IF(AND(AY15="Fuerte",AZ15="Moderado"),"Moderado",IF(AND(AY15="Fuerte",AZ15="Débil"),"Débil",IF(AND(AY15="Moderado",AZ15="Fuerte"),"Moderado",IF(AND(AY15="Moderado",AZ15="Moderado"),"Moderado",IF(AND(AY15="Moderado",AZ15="Débil"),"Débil",IF(AND(AY15="Débil",AZ15="Fuerte"),"Débil",IF(AND(AY15="Débil",AZ15="Moderado"),"Débil",IF(AND(AY15="Débil",AZ15="Débil"),"Débil",)))))))))</f>
        <v>Fuerte</v>
      </c>
      <c r="BB15" s="190">
        <f t="shared" ref="BB15:BB23" si="20">IF(BA15="Débil",0,IF(BA15="Moderado",75,IF(BA15="Fuerte",100,)))</f>
        <v>100</v>
      </c>
      <c r="BC15" s="197"/>
      <c r="BD15" s="337"/>
      <c r="BE15" s="328"/>
      <c r="BF15" s="197"/>
      <c r="BG15" s="197"/>
      <c r="BH15" s="337"/>
      <c r="BI15" s="197"/>
      <c r="BJ15" s="337"/>
      <c r="BK15" s="197"/>
      <c r="BL15" s="337"/>
      <c r="BM15" s="204" t="s">
        <v>685</v>
      </c>
      <c r="BN15" s="200" t="s">
        <v>679</v>
      </c>
      <c r="BO15" s="202">
        <v>43830</v>
      </c>
      <c r="BP15" s="200" t="s">
        <v>686</v>
      </c>
      <c r="BQ15" s="203"/>
    </row>
    <row r="16" spans="2:69" ht="81" thickBot="1">
      <c r="B16" s="384"/>
      <c r="C16" s="381"/>
      <c r="D16" s="381"/>
      <c r="E16" s="186" t="s">
        <v>687</v>
      </c>
      <c r="F16" s="200" t="s">
        <v>672</v>
      </c>
      <c r="G16" s="381"/>
      <c r="H16" s="426"/>
      <c r="I16" s="197"/>
      <c r="J16" s="328"/>
      <c r="K16" s="328"/>
      <c r="L16" s="328"/>
      <c r="M16" s="328"/>
      <c r="N16" s="328"/>
      <c r="O16" s="328"/>
      <c r="P16" s="328"/>
      <c r="Q16" s="328"/>
      <c r="R16" s="328"/>
      <c r="S16" s="328"/>
      <c r="T16" s="328"/>
      <c r="U16" s="328"/>
      <c r="V16" s="328"/>
      <c r="W16" s="328"/>
      <c r="X16" s="328"/>
      <c r="Y16" s="328"/>
      <c r="Z16" s="328"/>
      <c r="AA16" s="328"/>
      <c r="AB16" s="328"/>
      <c r="AC16" s="197"/>
      <c r="AD16" s="197"/>
      <c r="AE16" s="337"/>
      <c r="AF16" s="197"/>
      <c r="AG16" s="337"/>
      <c r="AH16" s="181" t="s">
        <v>688</v>
      </c>
      <c r="AI16" s="187" t="s">
        <v>637</v>
      </c>
      <c r="AJ16" s="188">
        <f t="shared" si="11"/>
        <v>15</v>
      </c>
      <c r="AK16" s="187" t="s">
        <v>638</v>
      </c>
      <c r="AL16" s="188">
        <f t="shared" si="12"/>
        <v>15</v>
      </c>
      <c r="AM16" s="187" t="s">
        <v>639</v>
      </c>
      <c r="AN16" s="188">
        <f t="shared" si="13"/>
        <v>15</v>
      </c>
      <c r="AO16" s="187" t="s">
        <v>640</v>
      </c>
      <c r="AP16" s="188">
        <f t="shared" si="14"/>
        <v>15</v>
      </c>
      <c r="AQ16" s="187" t="s">
        <v>641</v>
      </c>
      <c r="AR16" s="188">
        <f t="shared" si="15"/>
        <v>15</v>
      </c>
      <c r="AS16" s="187" t="s">
        <v>642</v>
      </c>
      <c r="AT16" s="188">
        <f t="shared" si="16"/>
        <v>15</v>
      </c>
      <c r="AU16" s="187" t="s">
        <v>643</v>
      </c>
      <c r="AV16" s="188">
        <f t="shared" si="17"/>
        <v>10</v>
      </c>
      <c r="AW16" s="188">
        <f t="shared" si="7"/>
        <v>100</v>
      </c>
      <c r="AX16" s="189" t="s">
        <v>689</v>
      </c>
      <c r="AY16" s="188" t="str">
        <f t="shared" si="18"/>
        <v>Fuerte</v>
      </c>
      <c r="AZ16" s="187" t="s">
        <v>645</v>
      </c>
      <c r="BA16" s="188" t="str">
        <f t="shared" si="19"/>
        <v>Fuerte</v>
      </c>
      <c r="BB16" s="190">
        <f t="shared" si="20"/>
        <v>100</v>
      </c>
      <c r="BC16" s="197"/>
      <c r="BD16" s="337"/>
      <c r="BE16" s="328"/>
      <c r="BF16" s="197"/>
      <c r="BG16" s="197"/>
      <c r="BH16" s="337"/>
      <c r="BI16" s="197"/>
      <c r="BJ16" s="337"/>
      <c r="BK16" s="197"/>
      <c r="BL16" s="337"/>
      <c r="BM16" s="204" t="s">
        <v>690</v>
      </c>
      <c r="BN16" s="200" t="s">
        <v>679</v>
      </c>
      <c r="BO16" s="202">
        <v>43830</v>
      </c>
      <c r="BP16" s="187" t="s">
        <v>691</v>
      </c>
      <c r="BQ16" s="203"/>
    </row>
    <row r="17" spans="2:69" ht="81" thickBot="1">
      <c r="B17" s="384"/>
      <c r="C17" s="381"/>
      <c r="D17" s="381"/>
      <c r="E17" s="440" t="s">
        <v>692</v>
      </c>
      <c r="F17" s="380" t="s">
        <v>672</v>
      </c>
      <c r="G17" s="381"/>
      <c r="H17" s="426"/>
      <c r="I17" s="197"/>
      <c r="J17" s="328"/>
      <c r="K17" s="328"/>
      <c r="L17" s="328"/>
      <c r="M17" s="328"/>
      <c r="N17" s="328"/>
      <c r="O17" s="328"/>
      <c r="P17" s="328"/>
      <c r="Q17" s="328"/>
      <c r="R17" s="328"/>
      <c r="S17" s="328"/>
      <c r="T17" s="328"/>
      <c r="U17" s="328"/>
      <c r="V17" s="328"/>
      <c r="W17" s="328"/>
      <c r="X17" s="328"/>
      <c r="Y17" s="328"/>
      <c r="Z17" s="328"/>
      <c r="AA17" s="328"/>
      <c r="AB17" s="328"/>
      <c r="AC17" s="197"/>
      <c r="AD17" s="197"/>
      <c r="AE17" s="337"/>
      <c r="AF17" s="197"/>
      <c r="AG17" s="337"/>
      <c r="AH17" s="181" t="s">
        <v>693</v>
      </c>
      <c r="AI17" s="187" t="s">
        <v>637</v>
      </c>
      <c r="AJ17" s="188">
        <f t="shared" si="11"/>
        <v>15</v>
      </c>
      <c r="AK17" s="187" t="s">
        <v>638</v>
      </c>
      <c r="AL17" s="188">
        <f t="shared" si="12"/>
        <v>15</v>
      </c>
      <c r="AM17" s="187" t="s">
        <v>639</v>
      </c>
      <c r="AN17" s="188">
        <f t="shared" si="13"/>
        <v>15</v>
      </c>
      <c r="AO17" s="187" t="s">
        <v>640</v>
      </c>
      <c r="AP17" s="188">
        <f t="shared" si="14"/>
        <v>15</v>
      </c>
      <c r="AQ17" s="187" t="s">
        <v>641</v>
      </c>
      <c r="AR17" s="188">
        <f t="shared" si="15"/>
        <v>15</v>
      </c>
      <c r="AS17" s="187" t="s">
        <v>642</v>
      </c>
      <c r="AT17" s="188">
        <f t="shared" si="16"/>
        <v>15</v>
      </c>
      <c r="AU17" s="187" t="s">
        <v>643</v>
      </c>
      <c r="AV17" s="188">
        <f t="shared" si="17"/>
        <v>10</v>
      </c>
      <c r="AW17" s="188">
        <f t="shared" si="7"/>
        <v>100</v>
      </c>
      <c r="AX17" s="189" t="s">
        <v>694</v>
      </c>
      <c r="AY17" s="188" t="str">
        <f t="shared" si="18"/>
        <v>Fuerte</v>
      </c>
      <c r="AZ17" s="187" t="s">
        <v>645</v>
      </c>
      <c r="BA17" s="188" t="str">
        <f t="shared" si="19"/>
        <v>Fuerte</v>
      </c>
      <c r="BB17" s="190">
        <f t="shared" si="20"/>
        <v>100</v>
      </c>
      <c r="BC17" s="197"/>
      <c r="BD17" s="337"/>
      <c r="BE17" s="328"/>
      <c r="BF17" s="197"/>
      <c r="BG17" s="197"/>
      <c r="BH17" s="337"/>
      <c r="BI17" s="197"/>
      <c r="BJ17" s="337"/>
      <c r="BK17" s="197"/>
      <c r="BL17" s="337"/>
      <c r="BM17" s="204" t="s">
        <v>695</v>
      </c>
      <c r="BN17" s="200" t="s">
        <v>679</v>
      </c>
      <c r="BO17" s="202">
        <v>43830</v>
      </c>
      <c r="BP17" s="200" t="s">
        <v>696</v>
      </c>
      <c r="BQ17" s="203"/>
    </row>
    <row r="18" spans="2:69" ht="81" thickBot="1">
      <c r="B18" s="384"/>
      <c r="C18" s="381"/>
      <c r="D18" s="381"/>
      <c r="E18" s="441"/>
      <c r="F18" s="381"/>
      <c r="G18" s="381"/>
      <c r="H18" s="426"/>
      <c r="I18" s="197"/>
      <c r="J18" s="328"/>
      <c r="K18" s="328"/>
      <c r="L18" s="328"/>
      <c r="M18" s="328"/>
      <c r="N18" s="328"/>
      <c r="O18" s="328"/>
      <c r="P18" s="328"/>
      <c r="Q18" s="328"/>
      <c r="R18" s="328"/>
      <c r="S18" s="328"/>
      <c r="T18" s="328"/>
      <c r="U18" s="328"/>
      <c r="V18" s="328"/>
      <c r="W18" s="328"/>
      <c r="X18" s="328"/>
      <c r="Y18" s="328"/>
      <c r="Z18" s="328"/>
      <c r="AA18" s="328"/>
      <c r="AB18" s="328"/>
      <c r="AC18" s="197"/>
      <c r="AD18" s="197"/>
      <c r="AE18" s="337"/>
      <c r="AF18" s="197"/>
      <c r="AG18" s="337"/>
      <c r="AH18" s="181" t="s">
        <v>697</v>
      </c>
      <c r="AI18" s="187" t="s">
        <v>637</v>
      </c>
      <c r="AJ18" s="188">
        <f t="shared" si="11"/>
        <v>15</v>
      </c>
      <c r="AK18" s="187" t="s">
        <v>638</v>
      </c>
      <c r="AL18" s="188">
        <f t="shared" si="12"/>
        <v>15</v>
      </c>
      <c r="AM18" s="187" t="s">
        <v>639</v>
      </c>
      <c r="AN18" s="188">
        <f t="shared" si="13"/>
        <v>15</v>
      </c>
      <c r="AO18" s="187" t="s">
        <v>640</v>
      </c>
      <c r="AP18" s="188">
        <f t="shared" si="14"/>
        <v>15</v>
      </c>
      <c r="AQ18" s="187" t="s">
        <v>641</v>
      </c>
      <c r="AR18" s="188">
        <f t="shared" si="15"/>
        <v>15</v>
      </c>
      <c r="AS18" s="187" t="s">
        <v>642</v>
      </c>
      <c r="AT18" s="188">
        <f t="shared" si="16"/>
        <v>15</v>
      </c>
      <c r="AU18" s="187" t="s">
        <v>643</v>
      </c>
      <c r="AV18" s="188">
        <f t="shared" si="17"/>
        <v>10</v>
      </c>
      <c r="AW18" s="188">
        <f t="shared" si="7"/>
        <v>100</v>
      </c>
      <c r="AX18" s="189" t="s">
        <v>698</v>
      </c>
      <c r="AY18" s="188" t="str">
        <f t="shared" si="18"/>
        <v>Fuerte</v>
      </c>
      <c r="AZ18" s="187" t="s">
        <v>645</v>
      </c>
      <c r="BA18" s="188" t="str">
        <f t="shared" si="19"/>
        <v>Fuerte</v>
      </c>
      <c r="BB18" s="190">
        <f t="shared" si="20"/>
        <v>100</v>
      </c>
      <c r="BC18" s="197"/>
      <c r="BD18" s="337"/>
      <c r="BE18" s="328"/>
      <c r="BF18" s="197"/>
      <c r="BG18" s="197"/>
      <c r="BH18" s="337"/>
      <c r="BI18" s="197"/>
      <c r="BJ18" s="337"/>
      <c r="BK18" s="197"/>
      <c r="BL18" s="337"/>
      <c r="BM18" s="204" t="s">
        <v>699</v>
      </c>
      <c r="BN18" s="200" t="s">
        <v>679</v>
      </c>
      <c r="BO18" s="202">
        <v>43830</v>
      </c>
      <c r="BP18" s="187" t="s">
        <v>691</v>
      </c>
      <c r="BQ18" s="203" t="s">
        <v>700</v>
      </c>
    </row>
    <row r="19" spans="2:69" ht="33" thickBot="1">
      <c r="B19" s="384"/>
      <c r="C19" s="381"/>
      <c r="D19" s="381"/>
      <c r="E19" s="441"/>
      <c r="F19" s="381"/>
      <c r="G19" s="381"/>
      <c r="H19" s="426"/>
      <c r="I19" s="205"/>
      <c r="J19" s="328"/>
      <c r="K19" s="328"/>
      <c r="L19" s="328"/>
      <c r="M19" s="328"/>
      <c r="N19" s="328"/>
      <c r="O19" s="328"/>
      <c r="P19" s="328"/>
      <c r="Q19" s="328"/>
      <c r="R19" s="328"/>
      <c r="S19" s="328"/>
      <c r="T19" s="328"/>
      <c r="U19" s="328"/>
      <c r="V19" s="328"/>
      <c r="W19" s="328"/>
      <c r="X19" s="328"/>
      <c r="Y19" s="328"/>
      <c r="Z19" s="328"/>
      <c r="AA19" s="328"/>
      <c r="AB19" s="328"/>
      <c r="AC19" s="205"/>
      <c r="AD19" s="205"/>
      <c r="AE19" s="337"/>
      <c r="AF19" s="205"/>
      <c r="AG19" s="337"/>
      <c r="AH19" s="206" t="s">
        <v>701</v>
      </c>
      <c r="AI19" s="207" t="s">
        <v>637</v>
      </c>
      <c r="AJ19" s="208">
        <f t="shared" si="11"/>
        <v>15</v>
      </c>
      <c r="AK19" s="207" t="s">
        <v>638</v>
      </c>
      <c r="AL19" s="208">
        <f t="shared" si="12"/>
        <v>15</v>
      </c>
      <c r="AM19" s="207" t="s">
        <v>639</v>
      </c>
      <c r="AN19" s="208">
        <f t="shared" si="13"/>
        <v>15</v>
      </c>
      <c r="AO19" s="207" t="s">
        <v>640</v>
      </c>
      <c r="AP19" s="208">
        <f t="shared" si="14"/>
        <v>15</v>
      </c>
      <c r="AQ19" s="207" t="s">
        <v>641</v>
      </c>
      <c r="AR19" s="208">
        <f t="shared" si="15"/>
        <v>15</v>
      </c>
      <c r="AS19" s="207" t="s">
        <v>642</v>
      </c>
      <c r="AT19" s="208">
        <f t="shared" si="16"/>
        <v>15</v>
      </c>
      <c r="AU19" s="207" t="s">
        <v>643</v>
      </c>
      <c r="AV19" s="208">
        <f t="shared" si="17"/>
        <v>10</v>
      </c>
      <c r="AW19" s="208">
        <f t="shared" si="7"/>
        <v>100</v>
      </c>
      <c r="AX19" s="209"/>
      <c r="AY19" s="208" t="str">
        <f t="shared" si="18"/>
        <v>Fuerte</v>
      </c>
      <c r="AZ19" s="207" t="s">
        <v>645</v>
      </c>
      <c r="BA19" s="208" t="str">
        <f t="shared" si="19"/>
        <v>Fuerte</v>
      </c>
      <c r="BB19" s="209">
        <f t="shared" si="20"/>
        <v>100</v>
      </c>
      <c r="BC19" s="205"/>
      <c r="BD19" s="337"/>
      <c r="BE19" s="328"/>
      <c r="BF19" s="205"/>
      <c r="BG19" s="205"/>
      <c r="BH19" s="337"/>
      <c r="BI19" s="205"/>
      <c r="BJ19" s="337"/>
      <c r="BK19" s="205"/>
      <c r="BL19" s="337"/>
      <c r="BM19" s="210"/>
      <c r="BN19" s="211" t="s">
        <v>679</v>
      </c>
      <c r="BO19" s="212">
        <v>43830</v>
      </c>
      <c r="BP19" s="211" t="s">
        <v>702</v>
      </c>
      <c r="BQ19" s="207"/>
    </row>
    <row r="20" spans="2:69" ht="48" customHeight="1" thickBot="1">
      <c r="B20" s="325">
        <v>4</v>
      </c>
      <c r="C20" s="366" t="s">
        <v>703</v>
      </c>
      <c r="D20" s="366" t="s">
        <v>704</v>
      </c>
      <c r="E20" s="395" t="s">
        <v>705</v>
      </c>
      <c r="F20" s="395" t="s">
        <v>672</v>
      </c>
      <c r="G20" s="362" t="s">
        <v>706</v>
      </c>
      <c r="H20" s="336" t="s">
        <v>707</v>
      </c>
      <c r="I20" s="192" t="str">
        <f>MID(H20,1,1)</f>
        <v>3</v>
      </c>
      <c r="J20" s="327" t="s">
        <v>635</v>
      </c>
      <c r="K20" s="327" t="s">
        <v>635</v>
      </c>
      <c r="L20" s="327" t="s">
        <v>634</v>
      </c>
      <c r="M20" s="327" t="s">
        <v>634</v>
      </c>
      <c r="N20" s="327" t="s">
        <v>635</v>
      </c>
      <c r="O20" s="327" t="s">
        <v>635</v>
      </c>
      <c r="P20" s="327" t="s">
        <v>635</v>
      </c>
      <c r="Q20" s="327" t="s">
        <v>634</v>
      </c>
      <c r="R20" s="327" t="s">
        <v>634</v>
      </c>
      <c r="S20" s="327" t="s">
        <v>635</v>
      </c>
      <c r="T20" s="327" t="s">
        <v>635</v>
      </c>
      <c r="U20" s="327" t="s">
        <v>635</v>
      </c>
      <c r="V20" s="327" t="s">
        <v>635</v>
      </c>
      <c r="W20" s="327" t="s">
        <v>635</v>
      </c>
      <c r="X20" s="327" t="s">
        <v>634</v>
      </c>
      <c r="Y20" s="327" t="s">
        <v>634</v>
      </c>
      <c r="Z20" s="327" t="s">
        <v>635</v>
      </c>
      <c r="AA20" s="327" t="s">
        <v>634</v>
      </c>
      <c r="AB20" s="327" t="s">
        <v>634</v>
      </c>
      <c r="AC20" s="192">
        <f>IF(Y20="Si","19",COUNTIF(J20:AB32,"si"))</f>
        <v>47</v>
      </c>
      <c r="AD20" s="192">
        <f>VALUE(IF(AC20&lt;=5,5,IF(AND(AC20&gt;5,AC20&lt;=11),10,IF(AC20&gt;11,20,0))))</f>
        <v>20</v>
      </c>
      <c r="AE20" s="336" t="str">
        <f>IF(AD20=5,"Moderado",IF(AD20=10,"Mayor",IF(AD20=20,"Catastrófico",0)))</f>
        <v>Catastrófico</v>
      </c>
      <c r="AF20" s="192">
        <f>I20*AD20</f>
        <v>60</v>
      </c>
      <c r="AG20" s="336" t="s">
        <v>708</v>
      </c>
      <c r="AH20" s="180" t="s">
        <v>709</v>
      </c>
      <c r="AI20" s="182" t="s">
        <v>637</v>
      </c>
      <c r="AJ20" s="183">
        <f t="shared" si="11"/>
        <v>15</v>
      </c>
      <c r="AK20" s="182" t="s">
        <v>638</v>
      </c>
      <c r="AL20" s="183">
        <f t="shared" si="12"/>
        <v>15</v>
      </c>
      <c r="AM20" s="182" t="s">
        <v>639</v>
      </c>
      <c r="AN20" s="183">
        <f t="shared" si="13"/>
        <v>15</v>
      </c>
      <c r="AO20" s="182" t="s">
        <v>640</v>
      </c>
      <c r="AP20" s="183">
        <f t="shared" si="14"/>
        <v>15</v>
      </c>
      <c r="AQ20" s="182" t="s">
        <v>641</v>
      </c>
      <c r="AR20" s="183">
        <f t="shared" si="15"/>
        <v>15</v>
      </c>
      <c r="AS20" s="207" t="s">
        <v>642</v>
      </c>
      <c r="AT20" s="183">
        <f t="shared" si="16"/>
        <v>15</v>
      </c>
      <c r="AU20" s="182"/>
      <c r="AV20" s="183">
        <f t="shared" si="17"/>
        <v>0</v>
      </c>
      <c r="AW20" s="183">
        <f t="shared" si="7"/>
        <v>90</v>
      </c>
      <c r="AX20" s="200" t="s">
        <v>710</v>
      </c>
      <c r="AY20" s="183" t="str">
        <f t="shared" si="18"/>
        <v>Moderado</v>
      </c>
      <c r="AZ20" s="182"/>
      <c r="BA20" s="183">
        <f t="shared" si="19"/>
        <v>0</v>
      </c>
      <c r="BB20" s="184">
        <f t="shared" si="20"/>
        <v>0</v>
      </c>
      <c r="BC20" s="192">
        <f>AVERAGE(BB20:BB32)</f>
        <v>8.3333333333333339</v>
      </c>
      <c r="BD20" s="336" t="str">
        <f>IF(BC20&lt;50,"Débil",IF(AND(BC20&gt;=50,BC20&lt;99),"Moderado",IF(BC20=100,"Fuerte",)))</f>
        <v>Débil</v>
      </c>
      <c r="BE20" s="327" t="s">
        <v>635</v>
      </c>
      <c r="BF20" s="192">
        <f>VALUE(IF(AND(BD20="Fuerte",BE20="Si"),I20-2,IF(AND(BD20="Moderado",BE20="Si"),I20-1,I20)))</f>
        <v>3</v>
      </c>
      <c r="BG20" s="192">
        <f>IF(BF20&lt;1,[7]Hoja2!H22,BF20)</f>
        <v>3</v>
      </c>
      <c r="BH20" s="336" t="str">
        <f>IF(BG20=1,[7]Hoja2!$H$3,IF(BG20=2,[7]Hoja2!$H$4,IF(BG20=3,[7]Hoja2!$H$5,IF(BG20=4,[7]Hoja2!$H$6,IF(BG20=5,[7]Hoja2!$H$7,0)))))</f>
        <v>3-Posible</v>
      </c>
      <c r="BI20" s="192">
        <f>AD20</f>
        <v>20</v>
      </c>
      <c r="BJ20" s="336" t="str">
        <f>AE20</f>
        <v>Catastrófico</v>
      </c>
      <c r="BK20" s="192">
        <f>BG20*BI20</f>
        <v>60</v>
      </c>
      <c r="BL20" s="336" t="str">
        <f>VLOOKUP(BK20,[7]Hoja2!$D$53:$E$67,2,0)</f>
        <v>60-Extrema</v>
      </c>
      <c r="BM20" s="180" t="s">
        <v>711</v>
      </c>
      <c r="BN20" s="328" t="s">
        <v>712</v>
      </c>
      <c r="BO20" s="213">
        <v>43830</v>
      </c>
      <c r="BP20" s="214" t="s">
        <v>713</v>
      </c>
      <c r="BQ20" s="414" t="s">
        <v>714</v>
      </c>
    </row>
    <row r="21" spans="2:69" ht="105" customHeight="1" thickBot="1">
      <c r="B21" s="325"/>
      <c r="C21" s="366"/>
      <c r="D21" s="366"/>
      <c r="E21" s="381"/>
      <c r="F21" s="381"/>
      <c r="G21" s="349"/>
      <c r="H21" s="337"/>
      <c r="I21" s="197"/>
      <c r="J21" s="328"/>
      <c r="K21" s="328"/>
      <c r="L21" s="328"/>
      <c r="M21" s="328"/>
      <c r="N21" s="328"/>
      <c r="O21" s="328"/>
      <c r="P21" s="328"/>
      <c r="Q21" s="328"/>
      <c r="R21" s="328"/>
      <c r="S21" s="328"/>
      <c r="T21" s="328"/>
      <c r="U21" s="328"/>
      <c r="V21" s="328"/>
      <c r="W21" s="328"/>
      <c r="X21" s="328"/>
      <c r="Y21" s="328"/>
      <c r="Z21" s="328"/>
      <c r="AA21" s="328"/>
      <c r="AB21" s="328"/>
      <c r="AC21" s="197"/>
      <c r="AD21" s="197"/>
      <c r="AE21" s="337"/>
      <c r="AF21" s="197"/>
      <c r="AG21" s="337"/>
      <c r="AH21" s="180" t="s">
        <v>715</v>
      </c>
      <c r="AI21" s="187" t="s">
        <v>637</v>
      </c>
      <c r="AJ21" s="188">
        <f t="shared" si="11"/>
        <v>15</v>
      </c>
      <c r="AK21" s="187" t="s">
        <v>638</v>
      </c>
      <c r="AL21" s="188">
        <f t="shared" si="12"/>
        <v>15</v>
      </c>
      <c r="AM21" s="187" t="s">
        <v>639</v>
      </c>
      <c r="AN21" s="188">
        <f t="shared" si="13"/>
        <v>15</v>
      </c>
      <c r="AO21" s="187" t="s">
        <v>640</v>
      </c>
      <c r="AP21" s="188">
        <f t="shared" si="14"/>
        <v>15</v>
      </c>
      <c r="AQ21" s="187" t="s">
        <v>641</v>
      </c>
      <c r="AR21" s="188">
        <f t="shared" si="15"/>
        <v>15</v>
      </c>
      <c r="AS21" s="187" t="s">
        <v>642</v>
      </c>
      <c r="AT21" s="188">
        <f t="shared" si="16"/>
        <v>15</v>
      </c>
      <c r="AU21" s="187"/>
      <c r="AV21" s="188">
        <f t="shared" si="17"/>
        <v>0</v>
      </c>
      <c r="AW21" s="188">
        <f t="shared" si="7"/>
        <v>90</v>
      </c>
      <c r="AX21" s="200" t="s">
        <v>716</v>
      </c>
      <c r="AY21" s="188" t="str">
        <f t="shared" si="18"/>
        <v>Moderado</v>
      </c>
      <c r="AZ21" s="187"/>
      <c r="BA21" s="188">
        <f t="shared" si="19"/>
        <v>0</v>
      </c>
      <c r="BB21" s="190">
        <f t="shared" si="20"/>
        <v>0</v>
      </c>
      <c r="BC21" s="197"/>
      <c r="BD21" s="337"/>
      <c r="BE21" s="328"/>
      <c r="BF21" s="197"/>
      <c r="BG21" s="197"/>
      <c r="BH21" s="337"/>
      <c r="BI21" s="197"/>
      <c r="BJ21" s="337"/>
      <c r="BK21" s="197"/>
      <c r="BL21" s="337"/>
      <c r="BM21" s="180" t="s">
        <v>717</v>
      </c>
      <c r="BN21" s="328"/>
      <c r="BO21" s="213">
        <v>43830</v>
      </c>
      <c r="BP21" s="214" t="s">
        <v>718</v>
      </c>
      <c r="BQ21" s="415"/>
    </row>
    <row r="22" spans="2:69" ht="49" thickBot="1">
      <c r="B22" s="325"/>
      <c r="C22" s="366"/>
      <c r="D22" s="366"/>
      <c r="E22" s="381"/>
      <c r="F22" s="381"/>
      <c r="G22" s="349"/>
      <c r="H22" s="337"/>
      <c r="I22" s="197"/>
      <c r="J22" s="328"/>
      <c r="K22" s="328"/>
      <c r="L22" s="328"/>
      <c r="M22" s="328"/>
      <c r="N22" s="328"/>
      <c r="O22" s="328"/>
      <c r="P22" s="328"/>
      <c r="Q22" s="328"/>
      <c r="R22" s="328"/>
      <c r="S22" s="328"/>
      <c r="T22" s="328"/>
      <c r="U22" s="328"/>
      <c r="V22" s="328"/>
      <c r="W22" s="328"/>
      <c r="X22" s="328"/>
      <c r="Y22" s="328"/>
      <c r="Z22" s="328"/>
      <c r="AA22" s="328"/>
      <c r="AB22" s="328"/>
      <c r="AC22" s="197"/>
      <c r="AD22" s="197"/>
      <c r="AE22" s="337"/>
      <c r="AF22" s="197"/>
      <c r="AG22" s="337"/>
      <c r="AH22" s="180" t="s">
        <v>719</v>
      </c>
      <c r="AI22" s="187" t="s">
        <v>637</v>
      </c>
      <c r="AJ22" s="188">
        <f t="shared" si="11"/>
        <v>15</v>
      </c>
      <c r="AK22" s="187" t="s">
        <v>638</v>
      </c>
      <c r="AL22" s="188">
        <f t="shared" si="12"/>
        <v>15</v>
      </c>
      <c r="AM22" s="187" t="s">
        <v>639</v>
      </c>
      <c r="AN22" s="188">
        <f t="shared" si="13"/>
        <v>15</v>
      </c>
      <c r="AO22" s="187" t="s">
        <v>640</v>
      </c>
      <c r="AP22" s="188">
        <f t="shared" si="14"/>
        <v>15</v>
      </c>
      <c r="AQ22" s="187" t="s">
        <v>641</v>
      </c>
      <c r="AR22" s="188">
        <f t="shared" si="15"/>
        <v>15</v>
      </c>
      <c r="AS22" s="187" t="s">
        <v>642</v>
      </c>
      <c r="AT22" s="188">
        <f t="shared" si="16"/>
        <v>15</v>
      </c>
      <c r="AU22" s="187"/>
      <c r="AV22" s="188">
        <f t="shared" si="17"/>
        <v>0</v>
      </c>
      <c r="AW22" s="188">
        <f t="shared" si="7"/>
        <v>90</v>
      </c>
      <c r="AX22" s="200" t="s">
        <v>720</v>
      </c>
      <c r="AY22" s="188" t="str">
        <f t="shared" si="18"/>
        <v>Moderado</v>
      </c>
      <c r="AZ22" s="187"/>
      <c r="BA22" s="188">
        <f t="shared" si="19"/>
        <v>0</v>
      </c>
      <c r="BB22" s="190">
        <f t="shared" si="20"/>
        <v>0</v>
      </c>
      <c r="BC22" s="197"/>
      <c r="BD22" s="337"/>
      <c r="BE22" s="328"/>
      <c r="BF22" s="197"/>
      <c r="BG22" s="197"/>
      <c r="BH22" s="337"/>
      <c r="BI22" s="197"/>
      <c r="BJ22" s="337"/>
      <c r="BK22" s="197"/>
      <c r="BL22" s="337"/>
      <c r="BM22" s="180" t="s">
        <v>721</v>
      </c>
      <c r="BN22" s="328"/>
      <c r="BO22" s="213">
        <v>43830</v>
      </c>
      <c r="BP22" s="214" t="s">
        <v>722</v>
      </c>
      <c r="BQ22" s="415"/>
    </row>
    <row r="23" spans="2:69" ht="33" thickBot="1">
      <c r="B23" s="325"/>
      <c r="C23" s="366"/>
      <c r="D23" s="366"/>
      <c r="E23" s="382"/>
      <c r="F23" s="382"/>
      <c r="G23" s="354"/>
      <c r="H23" s="437"/>
      <c r="I23" s="197"/>
      <c r="J23" s="438"/>
      <c r="K23" s="438"/>
      <c r="L23" s="438"/>
      <c r="M23" s="438"/>
      <c r="N23" s="438"/>
      <c r="O23" s="438"/>
      <c r="P23" s="438"/>
      <c r="Q23" s="438"/>
      <c r="R23" s="438"/>
      <c r="S23" s="438"/>
      <c r="T23" s="438"/>
      <c r="U23" s="438"/>
      <c r="V23" s="438"/>
      <c r="W23" s="438"/>
      <c r="X23" s="438"/>
      <c r="Y23" s="438"/>
      <c r="Z23" s="438"/>
      <c r="AA23" s="438"/>
      <c r="AB23" s="438"/>
      <c r="AC23" s="197"/>
      <c r="AD23" s="197"/>
      <c r="AE23" s="437"/>
      <c r="AF23" s="197"/>
      <c r="AG23" s="437"/>
      <c r="AH23" s="180" t="s">
        <v>723</v>
      </c>
      <c r="AI23" s="187" t="s">
        <v>637</v>
      </c>
      <c r="AJ23" s="188">
        <f t="shared" si="11"/>
        <v>15</v>
      </c>
      <c r="AK23" s="187" t="s">
        <v>638</v>
      </c>
      <c r="AL23" s="188">
        <f t="shared" si="12"/>
        <v>15</v>
      </c>
      <c r="AM23" s="187" t="s">
        <v>639</v>
      </c>
      <c r="AN23" s="188">
        <f t="shared" si="13"/>
        <v>15</v>
      </c>
      <c r="AO23" s="187" t="s">
        <v>640</v>
      </c>
      <c r="AP23" s="188">
        <f t="shared" si="14"/>
        <v>15</v>
      </c>
      <c r="AQ23" s="187" t="s">
        <v>641</v>
      </c>
      <c r="AR23" s="188">
        <f t="shared" si="15"/>
        <v>15</v>
      </c>
      <c r="AS23" s="187" t="s">
        <v>642</v>
      </c>
      <c r="AT23" s="188">
        <f t="shared" si="16"/>
        <v>15</v>
      </c>
      <c r="AU23" s="187"/>
      <c r="AV23" s="188">
        <f t="shared" si="17"/>
        <v>0</v>
      </c>
      <c r="AW23" s="188">
        <f t="shared" si="7"/>
        <v>90</v>
      </c>
      <c r="AX23" s="200" t="s">
        <v>724</v>
      </c>
      <c r="AY23" s="188" t="str">
        <f t="shared" si="18"/>
        <v>Moderado</v>
      </c>
      <c r="AZ23" s="187"/>
      <c r="BA23" s="188">
        <f t="shared" si="19"/>
        <v>0</v>
      </c>
      <c r="BB23" s="190">
        <f t="shared" si="20"/>
        <v>0</v>
      </c>
      <c r="BC23" s="197"/>
      <c r="BD23" s="437"/>
      <c r="BE23" s="438"/>
      <c r="BF23" s="197"/>
      <c r="BG23" s="197"/>
      <c r="BH23" s="437"/>
      <c r="BI23" s="197"/>
      <c r="BJ23" s="437"/>
      <c r="BK23" s="197"/>
      <c r="BL23" s="437"/>
      <c r="BM23" s="180" t="s">
        <v>725</v>
      </c>
      <c r="BN23" s="438"/>
      <c r="BO23" s="213">
        <v>43830</v>
      </c>
      <c r="BP23" s="175"/>
      <c r="BQ23" s="439"/>
    </row>
    <row r="24" spans="2:69" ht="164.25" customHeight="1" thickBot="1">
      <c r="B24" s="383">
        <v>5</v>
      </c>
      <c r="C24" s="380" t="s">
        <v>726</v>
      </c>
      <c r="D24" s="380" t="s">
        <v>727</v>
      </c>
      <c r="E24" s="180" t="s">
        <v>728</v>
      </c>
      <c r="F24" s="214" t="s">
        <v>729</v>
      </c>
      <c r="G24" s="348" t="s">
        <v>730</v>
      </c>
      <c r="H24" s="411" t="s">
        <v>707</v>
      </c>
      <c r="I24" s="215" t="str">
        <f>MID(H24,1,1)</f>
        <v>3</v>
      </c>
      <c r="J24" s="380" t="s">
        <v>635</v>
      </c>
      <c r="K24" s="380" t="s">
        <v>635</v>
      </c>
      <c r="L24" s="380" t="s">
        <v>634</v>
      </c>
      <c r="M24" s="380" t="s">
        <v>634</v>
      </c>
      <c r="N24" s="380" t="s">
        <v>635</v>
      </c>
      <c r="O24" s="380" t="s">
        <v>634</v>
      </c>
      <c r="P24" s="380" t="s">
        <v>634</v>
      </c>
      <c r="Q24" s="380" t="s">
        <v>634</v>
      </c>
      <c r="R24" s="380" t="s">
        <v>634</v>
      </c>
      <c r="S24" s="380" t="s">
        <v>635</v>
      </c>
      <c r="T24" s="380" t="s">
        <v>635</v>
      </c>
      <c r="U24" s="380" t="s">
        <v>635</v>
      </c>
      <c r="V24" s="380" t="s">
        <v>634</v>
      </c>
      <c r="W24" s="380" t="s">
        <v>635</v>
      </c>
      <c r="X24" s="380" t="s">
        <v>634</v>
      </c>
      <c r="Y24" s="380" t="s">
        <v>634</v>
      </c>
      <c r="Z24" s="380" t="s">
        <v>635</v>
      </c>
      <c r="AA24" s="380" t="s">
        <v>634</v>
      </c>
      <c r="AB24" s="380" t="s">
        <v>634</v>
      </c>
      <c r="AC24" s="215">
        <f>IF(Y24="Si","19",COUNTIF(J24:AB26,"si"))</f>
        <v>8</v>
      </c>
      <c r="AD24" s="215">
        <f>VALUE(IF(AC24&lt;=5,5,IF(AND(AC24&gt;5,AC24&lt;=11),10,IF(AC24&gt;11,20,0))))</f>
        <v>10</v>
      </c>
      <c r="AE24" s="425" t="str">
        <f>IF(AD24=5,"Moderado",IF(AD24=10,"Mayor",IF(AD24=20,"Catastrófico",0)))</f>
        <v>Mayor</v>
      </c>
      <c r="AF24" s="215">
        <f>I24*AD24</f>
        <v>30</v>
      </c>
      <c r="AG24" s="425" t="str">
        <f>VLOOKUP(AF24,[8]Hoja2!$D$25:$E$67,2,0)</f>
        <v>30-Extrema</v>
      </c>
      <c r="AH24" s="180" t="s">
        <v>731</v>
      </c>
      <c r="AI24" s="200" t="s">
        <v>637</v>
      </c>
      <c r="AJ24" s="216">
        <f>IF(AI24="asignado",15,0)</f>
        <v>15</v>
      </c>
      <c r="AK24" s="200" t="s">
        <v>638</v>
      </c>
      <c r="AL24" s="216">
        <f>IF(AK24="adecuado",15,0)</f>
        <v>15</v>
      </c>
      <c r="AM24" s="200" t="s">
        <v>639</v>
      </c>
      <c r="AN24" s="216">
        <f>IF(AM24="oportuna",15,0)</f>
        <v>15</v>
      </c>
      <c r="AO24" s="200" t="s">
        <v>640</v>
      </c>
      <c r="AP24" s="216">
        <f>IF(AO24="prevenir",15,IF(AO24="detectar",10,0))</f>
        <v>15</v>
      </c>
      <c r="AQ24" s="200" t="s">
        <v>641</v>
      </c>
      <c r="AR24" s="216">
        <f>IF(AQ24="confiable",15,0)</f>
        <v>15</v>
      </c>
      <c r="AS24" s="200" t="s">
        <v>732</v>
      </c>
      <c r="AT24" s="216">
        <f>IF(AS24="Se investigan y resuelven oportunamente ",15,0)</f>
        <v>0</v>
      </c>
      <c r="AU24" s="200" t="s">
        <v>733</v>
      </c>
      <c r="AV24" s="216">
        <f>IF(AU24="completa",10,IF(AU24="incompleta",5,0))</f>
        <v>0</v>
      </c>
      <c r="AW24" s="216">
        <f t="shared" si="7"/>
        <v>75</v>
      </c>
      <c r="AX24" s="215" t="s">
        <v>734</v>
      </c>
      <c r="AY24" s="216" t="str">
        <f>IF(AW24&lt;=85,"Débil",IF(AND(AW24&gt;=86,AW24&lt;=95),"Moderado",IF(AW24&gt;95,"Fuerte")))</f>
        <v>Débil</v>
      </c>
      <c r="AZ24" s="200" t="s">
        <v>735</v>
      </c>
      <c r="BA24" s="216" t="str">
        <f>IF(AND(AY24="Fuerte",AZ24="Fuerte"),"Fuerte",IF(AND(AY24="Fuerte",AZ24="Moderado"),"Moderado",IF(AND(AY24="Fuerte",AZ24="Débil"),"Débil",IF(AND(AY24="Moderado",AZ24="Fuerte"),"Moderado",IF(AND(AY24="Moderado",AZ24="Moderado"),"Moderado",IF(AND(AY24="Moderado",AZ24="Débil"),"Débil",IF(AND(AY24="Débil",AZ24="Fuerte"),"Débil",IF(AND(AY24="Débil",AZ24="Moderado"),"Débil",IF(AND(AY24="Débil",AZ24="Débil"),"Débil",)))))))))</f>
        <v>Débil</v>
      </c>
      <c r="BB24" s="215">
        <f>IF(BA24="Débil",0,IF(BA24="Moderado",75,IF(BA24="Fuerte",100,)))</f>
        <v>0</v>
      </c>
      <c r="BC24" s="215">
        <f>AVERAGE(BB24:BB26)</f>
        <v>0</v>
      </c>
      <c r="BD24" s="425" t="str">
        <f>IF(BC24&lt;50,"Débil",IF(AND(BC24&gt;=50,BC24&lt;99),"Moderado",IF(BC24=100,"Fuerte",)))</f>
        <v>Débil</v>
      </c>
      <c r="BE24" s="380" t="s">
        <v>635</v>
      </c>
      <c r="BF24" s="215">
        <f>VALUE(IF(AND(BD24="Fuerte",BE24="Si"),I24-2,IF(AND(BD24="Moderado",BE24="Si"),I24-1,I24)))</f>
        <v>3</v>
      </c>
      <c r="BG24" s="215">
        <f>IF(BF24&lt;1,[8]Hoja2!H17,BF24)</f>
        <v>3</v>
      </c>
      <c r="BH24" s="425" t="str">
        <f>IF(BG24=1,[8]Hoja2!$H$3,IF(BG24=2,[8]Hoja2!$H$4,IF(BG24=3,[8]Hoja2!$H$5,IF(BG24=4,[8]Hoja2!$H$6,IF(BG24=5,[8]Hoja2!$H$7,0)))))</f>
        <v>3-Posible</v>
      </c>
      <c r="BI24" s="215">
        <f>AD24</f>
        <v>10</v>
      </c>
      <c r="BJ24" s="425" t="str">
        <f>AE24</f>
        <v>Mayor</v>
      </c>
      <c r="BK24" s="215">
        <f>BG24*BI24</f>
        <v>30</v>
      </c>
      <c r="BL24" s="425" t="str">
        <f>VLOOKUP(BK24,[8]Hoja2!$D$53:$E$67,2,0)</f>
        <v>30-Extrema</v>
      </c>
      <c r="BM24" s="180" t="s">
        <v>736</v>
      </c>
      <c r="BN24" s="214" t="s">
        <v>737</v>
      </c>
      <c r="BO24" s="180" t="s">
        <v>738</v>
      </c>
      <c r="BP24" s="180" t="s">
        <v>739</v>
      </c>
      <c r="BQ24" s="427" t="s">
        <v>740</v>
      </c>
    </row>
    <row r="25" spans="2:69" ht="123" customHeight="1" thickBot="1">
      <c r="B25" s="384"/>
      <c r="C25" s="381"/>
      <c r="D25" s="381"/>
      <c r="E25" s="186" t="s">
        <v>741</v>
      </c>
      <c r="F25" s="214" t="s">
        <v>729</v>
      </c>
      <c r="G25" s="349"/>
      <c r="H25" s="412"/>
      <c r="I25" s="217"/>
      <c r="J25" s="381"/>
      <c r="K25" s="381"/>
      <c r="L25" s="381"/>
      <c r="M25" s="381"/>
      <c r="N25" s="381"/>
      <c r="O25" s="381"/>
      <c r="P25" s="381"/>
      <c r="Q25" s="381"/>
      <c r="R25" s="381"/>
      <c r="S25" s="381"/>
      <c r="T25" s="381"/>
      <c r="U25" s="381"/>
      <c r="V25" s="381"/>
      <c r="W25" s="381"/>
      <c r="X25" s="381"/>
      <c r="Y25" s="381"/>
      <c r="Z25" s="381"/>
      <c r="AA25" s="381"/>
      <c r="AB25" s="381"/>
      <c r="AC25" s="217"/>
      <c r="AD25" s="217"/>
      <c r="AE25" s="426"/>
      <c r="AF25" s="217"/>
      <c r="AG25" s="426"/>
      <c r="AH25" s="180" t="s">
        <v>731</v>
      </c>
      <c r="AI25" s="203" t="s">
        <v>637</v>
      </c>
      <c r="AJ25" s="218">
        <f>IF(AI25="asignado",15,0)</f>
        <v>15</v>
      </c>
      <c r="AK25" s="203" t="s">
        <v>638</v>
      </c>
      <c r="AL25" s="218">
        <f>IF(AK25="adecuado",15,0)</f>
        <v>15</v>
      </c>
      <c r="AM25" s="203" t="s">
        <v>639</v>
      </c>
      <c r="AN25" s="218">
        <f>IF(AM25="oportuna",15,0)</f>
        <v>15</v>
      </c>
      <c r="AO25" s="203" t="s">
        <v>640</v>
      </c>
      <c r="AP25" s="218">
        <f>IF(AO25="prevenir",15,IF(AO25="detectar",10,0))</f>
        <v>15</v>
      </c>
      <c r="AQ25" s="203" t="s">
        <v>641</v>
      </c>
      <c r="AR25" s="218">
        <f>IF(AQ25="confiable",15,0)</f>
        <v>15</v>
      </c>
      <c r="AS25" s="203" t="s">
        <v>732</v>
      </c>
      <c r="AT25" s="218">
        <f>IF(AS25="Se investigan y resuelven oportunamente ",15,0)</f>
        <v>0</v>
      </c>
      <c r="AU25" s="203" t="s">
        <v>733</v>
      </c>
      <c r="AV25" s="218">
        <f>IF(AU25="completa",10,IF(AU25="incompleta",5,0))</f>
        <v>0</v>
      </c>
      <c r="AW25" s="218">
        <f>AJ25+AL25+AN25+AP25+AR25+AT25+AV25</f>
        <v>75</v>
      </c>
      <c r="AX25" s="215" t="s">
        <v>734</v>
      </c>
      <c r="AY25" s="218" t="str">
        <f>IF(AW25&lt;=85,"Débil",IF(AND(AW25&gt;=86,AW25&lt;=95),"Moderado",IF(AW25&gt;95,"Fuerte")))</f>
        <v>Débil</v>
      </c>
      <c r="AZ25" s="203" t="s">
        <v>735</v>
      </c>
      <c r="BA25" s="218" t="str">
        <f>IF(AND(AY25="Fuerte",AZ25="Fuerte"),"Fuerte",IF(AND(AY25="Fuerte",AZ25="Moderado"),"Moderado",IF(AND(AY25="Fuerte",AZ25="Débil"),"Débil",IF(AND(AY25="Moderado",AZ25="Fuerte"),"Moderado",IF(AND(AY25="Moderado",AZ25="Moderado"),"Moderado",IF(AND(AY25="Moderado",AZ25="Débil"),"Débil",IF(AND(AY25="Débil",AZ25="Fuerte"),"Débil",IF(AND(AY25="Débil",AZ25="Moderado"),"Débil",IF(AND(AY25="Débil",AZ25="Débil"),"Débil",)))))))))</f>
        <v>Débil</v>
      </c>
      <c r="BB25" s="217">
        <f>IF(BA25="Débil",0,IF(BA25="Moderado",75,IF(BA25="Fuerte",100,)))</f>
        <v>0</v>
      </c>
      <c r="BC25" s="217"/>
      <c r="BD25" s="426"/>
      <c r="BE25" s="381"/>
      <c r="BF25" s="217"/>
      <c r="BG25" s="217"/>
      <c r="BH25" s="426"/>
      <c r="BI25" s="217"/>
      <c r="BJ25" s="426"/>
      <c r="BK25" s="217"/>
      <c r="BL25" s="426"/>
      <c r="BM25" s="186" t="s">
        <v>742</v>
      </c>
      <c r="BN25" s="214" t="s">
        <v>737</v>
      </c>
      <c r="BO25" s="180" t="s">
        <v>738</v>
      </c>
      <c r="BP25" s="180" t="s">
        <v>743</v>
      </c>
      <c r="BQ25" s="428"/>
    </row>
    <row r="26" spans="2:69" ht="186.75" customHeight="1" thickBot="1">
      <c r="B26" s="385"/>
      <c r="C26" s="382"/>
      <c r="D26" s="382"/>
      <c r="E26" s="219" t="s">
        <v>744</v>
      </c>
      <c r="F26" s="220" t="s">
        <v>729</v>
      </c>
      <c r="G26" s="354"/>
      <c r="H26" s="413"/>
      <c r="I26" s="221"/>
      <c r="J26" s="382"/>
      <c r="K26" s="382"/>
      <c r="L26" s="382"/>
      <c r="M26" s="382"/>
      <c r="N26" s="382"/>
      <c r="O26" s="382"/>
      <c r="P26" s="382"/>
      <c r="Q26" s="382"/>
      <c r="R26" s="382"/>
      <c r="S26" s="382"/>
      <c r="T26" s="382"/>
      <c r="U26" s="382"/>
      <c r="V26" s="382"/>
      <c r="W26" s="382"/>
      <c r="X26" s="382"/>
      <c r="Y26" s="382"/>
      <c r="Z26" s="382"/>
      <c r="AA26" s="382"/>
      <c r="AB26" s="382"/>
      <c r="AC26" s="221"/>
      <c r="AD26" s="221"/>
      <c r="AE26" s="429"/>
      <c r="AF26" s="221"/>
      <c r="AG26" s="429"/>
      <c r="AH26" s="219" t="s">
        <v>731</v>
      </c>
      <c r="AI26" s="222" t="s">
        <v>637</v>
      </c>
      <c r="AJ26" s="223">
        <f t="shared" ref="AJ26:AJ27" si="21">IF(AI26="asignado",15,0)</f>
        <v>15</v>
      </c>
      <c r="AK26" s="222" t="s">
        <v>638</v>
      </c>
      <c r="AL26" s="223">
        <f t="shared" ref="AL26:AL27" si="22">IF(AK26="adecuado",15,0)</f>
        <v>15</v>
      </c>
      <c r="AM26" s="222" t="s">
        <v>745</v>
      </c>
      <c r="AN26" s="223">
        <f t="shared" ref="AN26:AN27" si="23">IF(AM26="oportuna",15,0)</f>
        <v>0</v>
      </c>
      <c r="AO26" s="222" t="s">
        <v>640</v>
      </c>
      <c r="AP26" s="223">
        <f t="shared" ref="AP26:AP27" si="24">IF(AO26="prevenir",15,IF(AO26="detectar",10,0))</f>
        <v>15</v>
      </c>
      <c r="AQ26" s="222" t="s">
        <v>746</v>
      </c>
      <c r="AR26" s="223">
        <f t="shared" ref="AR26:AR27" si="25">IF(AQ26="confiable",15,0)</f>
        <v>0</v>
      </c>
      <c r="AS26" s="222" t="s">
        <v>732</v>
      </c>
      <c r="AT26" s="223">
        <f t="shared" ref="AT26:AT27" si="26">IF(AS26="Se investigan y resuelven oportunamente ",15,0)</f>
        <v>0</v>
      </c>
      <c r="AU26" s="222" t="s">
        <v>733</v>
      </c>
      <c r="AV26" s="223">
        <f t="shared" ref="AV26:AV27" si="27">IF(AU26="completa",10,IF(AU26="incompleta",5,0))</f>
        <v>0</v>
      </c>
      <c r="AW26" s="223">
        <f t="shared" si="7"/>
        <v>45</v>
      </c>
      <c r="AX26" s="224" t="s">
        <v>734</v>
      </c>
      <c r="AY26" s="223" t="str">
        <f t="shared" ref="AY26:AY27" si="28">IF(AW26&lt;=85,"Débil",IF(AND(AW26&gt;=86,AW26&lt;=95),"Moderado",IF(AW26&gt;95,"Fuerte")))</f>
        <v>Débil</v>
      </c>
      <c r="AZ26" s="222" t="s">
        <v>735</v>
      </c>
      <c r="BA26" s="223" t="str">
        <f t="shared" ref="BA26:BA27" si="29">IF(AND(AY26="Fuerte",AZ26="Fuerte"),"Fuerte",IF(AND(AY26="Fuerte",AZ26="Moderado"),"Moderado",IF(AND(AY26="Fuerte",AZ26="Débil"),"Débil",IF(AND(AY26="Moderado",AZ26="Fuerte"),"Moderado",IF(AND(AY26="Moderado",AZ26="Moderado"),"Moderado",IF(AND(AY26="Moderado",AZ26="Débil"),"Débil",IF(AND(AY26="Débil",AZ26="Fuerte"),"Débil",IF(AND(AY26="Débil",AZ26="Moderado"),"Débil",IF(AND(AY26="Débil",AZ26="Débil"),"Débil",)))))))))</f>
        <v>Débil</v>
      </c>
      <c r="BB26" s="221">
        <f t="shared" ref="BB26:BB27" si="30">IF(BA26="Débil",0,IF(BA26="Moderado",75,IF(BA26="Fuerte",100,)))</f>
        <v>0</v>
      </c>
      <c r="BC26" s="221"/>
      <c r="BD26" s="429"/>
      <c r="BE26" s="382"/>
      <c r="BF26" s="221"/>
      <c r="BG26" s="221"/>
      <c r="BH26" s="429"/>
      <c r="BI26" s="221"/>
      <c r="BJ26" s="429"/>
      <c r="BK26" s="221"/>
      <c r="BL26" s="429"/>
      <c r="BM26" s="225" t="s">
        <v>747</v>
      </c>
      <c r="BN26" s="220" t="s">
        <v>737</v>
      </c>
      <c r="BO26" s="219" t="s">
        <v>738</v>
      </c>
      <c r="BP26" s="219" t="s">
        <v>748</v>
      </c>
      <c r="BQ26" s="436"/>
    </row>
    <row r="27" spans="2:69" ht="128.25" customHeight="1" thickBot="1">
      <c r="B27" s="342">
        <v>6</v>
      </c>
      <c r="C27" s="357" t="s">
        <v>749</v>
      </c>
      <c r="D27" s="357" t="s">
        <v>750</v>
      </c>
      <c r="E27" s="180" t="s">
        <v>744</v>
      </c>
      <c r="F27" s="380" t="s">
        <v>729</v>
      </c>
      <c r="G27" s="380" t="s">
        <v>751</v>
      </c>
      <c r="H27" s="425" t="str">
        <f>'[8]Calificación probabilidad'!E41</f>
        <v>2-Improbable</v>
      </c>
      <c r="I27" s="226"/>
      <c r="J27" s="380" t="s">
        <v>635</v>
      </c>
      <c r="K27" s="380" t="s">
        <v>635</v>
      </c>
      <c r="L27" s="380" t="s">
        <v>634</v>
      </c>
      <c r="M27" s="380" t="s">
        <v>634</v>
      </c>
      <c r="N27" s="380" t="s">
        <v>635</v>
      </c>
      <c r="O27" s="380" t="s">
        <v>635</v>
      </c>
      <c r="P27" s="380" t="s">
        <v>635</v>
      </c>
      <c r="Q27" s="380" t="s">
        <v>634</v>
      </c>
      <c r="R27" s="380" t="s">
        <v>634</v>
      </c>
      <c r="S27" s="380" t="s">
        <v>635</v>
      </c>
      <c r="T27" s="380" t="s">
        <v>635</v>
      </c>
      <c r="U27" s="380" t="s">
        <v>635</v>
      </c>
      <c r="V27" s="380" t="s">
        <v>635</v>
      </c>
      <c r="W27" s="380" t="s">
        <v>635</v>
      </c>
      <c r="X27" s="380" t="s">
        <v>634</v>
      </c>
      <c r="Y27" s="380" t="s">
        <v>634</v>
      </c>
      <c r="Z27" s="380" t="s">
        <v>635</v>
      </c>
      <c r="AA27" s="380" t="s">
        <v>634</v>
      </c>
      <c r="AB27" s="380" t="s">
        <v>634</v>
      </c>
      <c r="AC27" s="215">
        <f>IF(Y27="Si","19",COUNTIF(J27:AB28,"si"))</f>
        <v>11</v>
      </c>
      <c r="AD27" s="215">
        <f>VALUE(IF(AC27&lt;=5,5,IF(AND(AC27&gt;5,AC27&lt;=11),10,IF(AC27&gt;11,20,0))))</f>
        <v>10</v>
      </c>
      <c r="AE27" s="425" t="str">
        <f>IF(AD27=5,"Moderado",IF(AD27=10,"Mayor",IF(AD27=20,"Catastrófico",0)))</f>
        <v>Mayor</v>
      </c>
      <c r="AF27" s="215">
        <f>I27*AD27</f>
        <v>0</v>
      </c>
      <c r="AG27" s="425" t="s">
        <v>752</v>
      </c>
      <c r="AH27" s="348" t="s">
        <v>753</v>
      </c>
      <c r="AI27" s="380" t="s">
        <v>637</v>
      </c>
      <c r="AJ27" s="215">
        <f t="shared" si="21"/>
        <v>15</v>
      </c>
      <c r="AK27" s="380" t="s">
        <v>638</v>
      </c>
      <c r="AL27" s="215">
        <f t="shared" si="22"/>
        <v>15</v>
      </c>
      <c r="AM27" s="380" t="s">
        <v>639</v>
      </c>
      <c r="AN27" s="215">
        <f t="shared" si="23"/>
        <v>15</v>
      </c>
      <c r="AO27" s="380" t="s">
        <v>640</v>
      </c>
      <c r="AP27" s="215">
        <f t="shared" si="24"/>
        <v>15</v>
      </c>
      <c r="AQ27" s="380" t="s">
        <v>641</v>
      </c>
      <c r="AR27" s="215">
        <f t="shared" si="25"/>
        <v>15</v>
      </c>
      <c r="AS27" s="380" t="s">
        <v>642</v>
      </c>
      <c r="AT27" s="227">
        <f t="shared" si="26"/>
        <v>15</v>
      </c>
      <c r="AU27" s="380" t="s">
        <v>643</v>
      </c>
      <c r="AV27" s="227">
        <f t="shared" si="27"/>
        <v>10</v>
      </c>
      <c r="AW27" s="425">
        <f t="shared" si="7"/>
        <v>100</v>
      </c>
      <c r="AX27" s="434" t="s">
        <v>754</v>
      </c>
      <c r="AY27" s="425" t="str">
        <f t="shared" si="28"/>
        <v>Fuerte</v>
      </c>
      <c r="AZ27" s="380" t="s">
        <v>645</v>
      </c>
      <c r="BA27" s="425" t="str">
        <f t="shared" si="29"/>
        <v>Fuerte</v>
      </c>
      <c r="BB27" s="215">
        <f t="shared" si="30"/>
        <v>100</v>
      </c>
      <c r="BC27" s="215">
        <f>AVERAGE(BB27:BB28)</f>
        <v>100</v>
      </c>
      <c r="BD27" s="425" t="str">
        <f>IF(BC27&lt;50,"Débil",IF(AND(BC27&gt;=50,BC27&lt;99),"Moderado",IF(BC27=100,"Fuerte",)))</f>
        <v>Fuerte</v>
      </c>
      <c r="BE27" s="380" t="s">
        <v>635</v>
      </c>
      <c r="BF27" s="215">
        <f>VALUE(IF(AND(BD27="Fuerte",BE27="Si"),I27-2,IF(AND(BD27="Moderado",BE27="Si"),I27-1,I27)))</f>
        <v>-2</v>
      </c>
      <c r="BG27" s="215">
        <f>IF(BF27&lt;1,[8]Hoja2!H30,BF27)</f>
        <v>0</v>
      </c>
      <c r="BH27" s="425">
        <f>IF(BG27=1,[8]Hoja2!$H$3,IF(BG27=2,[8]Hoja2!$H$4,IF(BG27=3,[8]Hoja2!$H$5,IF(BG27=4,[8]Hoja2!$H$6,IF(BG27=5,[8]Hoja2!$H$7,0)))))</f>
        <v>0</v>
      </c>
      <c r="BI27" s="215">
        <f>AD27</f>
        <v>10</v>
      </c>
      <c r="BJ27" s="425" t="str">
        <f>AE27</f>
        <v>Mayor</v>
      </c>
      <c r="BK27" s="215">
        <f>BG27*BI27</f>
        <v>0</v>
      </c>
      <c r="BL27" s="425" t="e">
        <f>VLOOKUP(BK27,[8]Hoja2!$D$53:$E$67,2,0)</f>
        <v>#N/A</v>
      </c>
      <c r="BM27" s="228" t="s">
        <v>755</v>
      </c>
      <c r="BN27" s="229" t="s">
        <v>737</v>
      </c>
      <c r="BO27" s="380" t="s">
        <v>738</v>
      </c>
      <c r="BP27" s="348" t="s">
        <v>748</v>
      </c>
      <c r="BQ27" s="430" t="s">
        <v>756</v>
      </c>
    </row>
    <row r="28" spans="2:69" ht="113" thickBot="1">
      <c r="B28" s="344"/>
      <c r="C28" s="364"/>
      <c r="D28" s="364"/>
      <c r="E28" s="225" t="s">
        <v>757</v>
      </c>
      <c r="F28" s="382"/>
      <c r="G28" s="382"/>
      <c r="H28" s="429"/>
      <c r="I28" s="230"/>
      <c r="J28" s="382"/>
      <c r="K28" s="382"/>
      <c r="L28" s="382"/>
      <c r="M28" s="382"/>
      <c r="N28" s="382"/>
      <c r="O28" s="382"/>
      <c r="P28" s="382"/>
      <c r="Q28" s="382"/>
      <c r="R28" s="382"/>
      <c r="S28" s="382"/>
      <c r="T28" s="382"/>
      <c r="U28" s="382"/>
      <c r="V28" s="382"/>
      <c r="W28" s="382"/>
      <c r="X28" s="382"/>
      <c r="Y28" s="382"/>
      <c r="Z28" s="382"/>
      <c r="AA28" s="382"/>
      <c r="AB28" s="382"/>
      <c r="AC28" s="231"/>
      <c r="AD28" s="231"/>
      <c r="AE28" s="429"/>
      <c r="AF28" s="231"/>
      <c r="AG28" s="429"/>
      <c r="AH28" s="354"/>
      <c r="AI28" s="382"/>
      <c r="AJ28" s="232"/>
      <c r="AK28" s="382"/>
      <c r="AL28" s="232"/>
      <c r="AM28" s="382"/>
      <c r="AN28" s="232"/>
      <c r="AO28" s="382"/>
      <c r="AP28" s="232"/>
      <c r="AQ28" s="382"/>
      <c r="AR28" s="232"/>
      <c r="AS28" s="382"/>
      <c r="AT28" s="233"/>
      <c r="AU28" s="382"/>
      <c r="AV28" s="233"/>
      <c r="AW28" s="429"/>
      <c r="AX28" s="435"/>
      <c r="AY28" s="429"/>
      <c r="AZ28" s="382"/>
      <c r="BA28" s="429"/>
      <c r="BB28" s="231"/>
      <c r="BC28" s="231"/>
      <c r="BD28" s="429"/>
      <c r="BE28" s="382"/>
      <c r="BF28" s="231"/>
      <c r="BG28" s="231"/>
      <c r="BH28" s="429"/>
      <c r="BI28" s="231"/>
      <c r="BJ28" s="429"/>
      <c r="BK28" s="231"/>
      <c r="BL28" s="429"/>
      <c r="BM28" s="225" t="s">
        <v>758</v>
      </c>
      <c r="BN28" s="220" t="s">
        <v>737</v>
      </c>
      <c r="BO28" s="382"/>
      <c r="BP28" s="354"/>
      <c r="BQ28" s="431"/>
    </row>
    <row r="29" spans="2:69" ht="105" customHeight="1" thickBot="1">
      <c r="B29" s="327">
        <v>7</v>
      </c>
      <c r="C29" s="348" t="s">
        <v>759</v>
      </c>
      <c r="D29" s="380" t="s">
        <v>760</v>
      </c>
      <c r="E29" s="180" t="s">
        <v>761</v>
      </c>
      <c r="F29" s="214" t="s">
        <v>729</v>
      </c>
      <c r="G29" s="432" t="s">
        <v>762</v>
      </c>
      <c r="H29" s="425" t="s">
        <v>763</v>
      </c>
      <c r="J29" s="365" t="s">
        <v>635</v>
      </c>
      <c r="K29" s="365" t="s">
        <v>634</v>
      </c>
      <c r="L29" s="365" t="s">
        <v>634</v>
      </c>
      <c r="M29" s="365" t="s">
        <v>634</v>
      </c>
      <c r="N29" s="365" t="s">
        <v>635</v>
      </c>
      <c r="O29" s="365" t="s">
        <v>635</v>
      </c>
      <c r="P29" s="365" t="s">
        <v>634</v>
      </c>
      <c r="Q29" s="365" t="s">
        <v>634</v>
      </c>
      <c r="R29" s="365" t="s">
        <v>634</v>
      </c>
      <c r="S29" s="365" t="s">
        <v>635</v>
      </c>
      <c r="T29" s="365" t="s">
        <v>635</v>
      </c>
      <c r="U29" s="365" t="s">
        <v>635</v>
      </c>
      <c r="V29" s="365" t="s">
        <v>635</v>
      </c>
      <c r="W29" s="365" t="s">
        <v>635</v>
      </c>
      <c r="X29" s="365" t="s">
        <v>634</v>
      </c>
      <c r="Y29" s="365" t="s">
        <v>634</v>
      </c>
      <c r="Z29" s="365" t="s">
        <v>635</v>
      </c>
      <c r="AA29" s="365" t="s">
        <v>634</v>
      </c>
      <c r="AB29" s="365" t="s">
        <v>634</v>
      </c>
      <c r="AC29" s="411">
        <f>IF(Y29="Si","19",COUNTIF(J29:AB30,"si"))</f>
        <v>9</v>
      </c>
      <c r="AD29" s="411">
        <f>VALUE(IF(AC29&lt;=5,5,IF(AND(AC29&gt;5,AC29&lt;=11),10,IF(AC29&gt;11,20,0))))</f>
        <v>10</v>
      </c>
      <c r="AE29" s="411" t="str">
        <f>IF(AD29=5,"Moderado",IF(AD29=10,"Mayor",IF(AD29=20,"Catastrófico",0)))</f>
        <v>Mayor</v>
      </c>
      <c r="AF29" s="411">
        <f>I29*AD29</f>
        <v>0</v>
      </c>
      <c r="AG29" s="411" t="s">
        <v>752</v>
      </c>
      <c r="AH29" s="180" t="s">
        <v>764</v>
      </c>
      <c r="AI29" s="180" t="s">
        <v>765</v>
      </c>
      <c r="AJ29" s="215">
        <f t="shared" ref="AJ29:AJ33" si="31">IF(AI29="asignado",15,0)</f>
        <v>0</v>
      </c>
      <c r="AK29" s="180" t="s">
        <v>766</v>
      </c>
      <c r="AL29" s="215">
        <f t="shared" ref="AL29:AL33" si="32">IF(AK29="adecuado",15,0)</f>
        <v>0</v>
      </c>
      <c r="AM29" s="180" t="s">
        <v>745</v>
      </c>
      <c r="AN29" s="215">
        <f t="shared" ref="AN29:AN33" si="33">IF(AM29="oportuna",15,0)</f>
        <v>0</v>
      </c>
      <c r="AO29" s="180" t="s">
        <v>640</v>
      </c>
      <c r="AP29" s="215">
        <f t="shared" ref="AP29:AP33" si="34">IF(AO29="prevenir",15,IF(AO29="detectar",10,0))</f>
        <v>15</v>
      </c>
      <c r="AQ29" s="180" t="s">
        <v>746</v>
      </c>
      <c r="AR29" s="215">
        <f t="shared" ref="AR29:AR33" si="35">IF(AQ29="confiable",15,0)</f>
        <v>0</v>
      </c>
      <c r="AS29" s="180" t="s">
        <v>732</v>
      </c>
      <c r="AT29" s="180">
        <f t="shared" ref="AT29:AT33" si="36">IF(AS29="Se investigan y resuelven oportunamente ",15,0)</f>
        <v>0</v>
      </c>
      <c r="AU29" s="180" t="s">
        <v>733</v>
      </c>
      <c r="AV29" s="215">
        <f t="shared" ref="AV29:AV33" si="37">IF(AU29="completa",10,IF(AU29="incompleta",5,0))</f>
        <v>0</v>
      </c>
      <c r="AW29" s="215">
        <f t="shared" ref="AW29:AW35" si="38">AJ29+AL29+AN29+AP29+AR29+AT29+AV29</f>
        <v>15</v>
      </c>
      <c r="AX29" s="180" t="s">
        <v>767</v>
      </c>
      <c r="AY29" s="215" t="str">
        <f t="shared" ref="AY29:AY33" si="39">IF(AW29&lt;=85,"Débil",IF(AND(AW29&gt;=86,AW29&lt;=95),"Moderado",IF(AW29&gt;95,"Fuerte")))</f>
        <v>Débil</v>
      </c>
      <c r="AZ29" s="180" t="s">
        <v>735</v>
      </c>
      <c r="BA29" s="215" t="str">
        <f t="shared" ref="BA29:BA32" si="40">IF(AND(AY29="Fuerte",AZ29="Fuerte"),"Fuerte",IF(AND(AY29="Fuerte",AZ29="Moderado"),"Moderado",IF(AND(AY29="Fuerte",AZ29="Débil"),"Débil",IF(AND(AY29="Moderado",AZ29="Fuerte"),"Moderado",IF(AND(AY29="Moderado",AZ29="Moderado"),"Moderado",IF(AND(AY29="Moderado",AZ29="Débil"),"Débil",IF(AND(AY29="Débil",AZ29="Fuerte"),"Débil",IF(AND(AY29="Débil",AZ29="Moderado"),"Débil",IF(AND(AY29="Débil",AZ29="Débil"),"Débil",)))))))))</f>
        <v>Débil</v>
      </c>
      <c r="BB29" s="215">
        <f t="shared" ref="BB29:BB33" si="41">IF(BA29="Débil",0,IF(BA29="Moderado",75,IF(BA29="Fuerte",100,)))</f>
        <v>0</v>
      </c>
      <c r="BD29" s="411" t="str">
        <f>IF(BC29&lt;50,"Débil",IF(AND(BC29&gt;=50,BC29&lt;99),"Moderado",IF(BC29=100,"Fuerte",)))</f>
        <v>Débil</v>
      </c>
      <c r="BE29" s="365" t="s">
        <v>635</v>
      </c>
      <c r="BH29" s="327">
        <v>0</v>
      </c>
      <c r="BI29" s="234"/>
      <c r="BJ29" s="327" t="s">
        <v>768</v>
      </c>
      <c r="BK29" s="234"/>
      <c r="BL29" s="425" t="s">
        <v>752</v>
      </c>
      <c r="BM29" s="180" t="s">
        <v>769</v>
      </c>
      <c r="BN29" s="214" t="s">
        <v>770</v>
      </c>
      <c r="BO29" s="180" t="s">
        <v>771</v>
      </c>
      <c r="BP29" s="180" t="s">
        <v>772</v>
      </c>
      <c r="BQ29" s="427" t="s">
        <v>773</v>
      </c>
    </row>
    <row r="30" spans="2:69" ht="81" thickBot="1">
      <c r="B30" s="328"/>
      <c r="C30" s="349"/>
      <c r="D30" s="381"/>
      <c r="E30" s="210" t="s">
        <v>774</v>
      </c>
      <c r="F30" s="229" t="s">
        <v>729</v>
      </c>
      <c r="G30" s="433"/>
      <c r="H30" s="426"/>
      <c r="J30" s="395"/>
      <c r="K30" s="395"/>
      <c r="L30" s="395"/>
      <c r="M30" s="395"/>
      <c r="N30" s="395"/>
      <c r="O30" s="395"/>
      <c r="P30" s="395"/>
      <c r="Q30" s="395"/>
      <c r="R30" s="395"/>
      <c r="S30" s="395"/>
      <c r="T30" s="395"/>
      <c r="U30" s="395"/>
      <c r="V30" s="395"/>
      <c r="W30" s="395"/>
      <c r="X30" s="395"/>
      <c r="Y30" s="395"/>
      <c r="Z30" s="395"/>
      <c r="AA30" s="395"/>
      <c r="AB30" s="395"/>
      <c r="AC30" s="424"/>
      <c r="AD30" s="424"/>
      <c r="AE30" s="424"/>
      <c r="AF30" s="424"/>
      <c r="AG30" s="424"/>
      <c r="AH30" s="210" t="s">
        <v>775</v>
      </c>
      <c r="AI30" s="210" t="s">
        <v>765</v>
      </c>
      <c r="AJ30" s="235">
        <f t="shared" si="31"/>
        <v>0</v>
      </c>
      <c r="AK30" s="210" t="s">
        <v>766</v>
      </c>
      <c r="AL30" s="235">
        <f t="shared" si="32"/>
        <v>0</v>
      </c>
      <c r="AM30" s="210" t="s">
        <v>745</v>
      </c>
      <c r="AN30" s="235">
        <f t="shared" si="33"/>
        <v>0</v>
      </c>
      <c r="AO30" s="210" t="s">
        <v>640</v>
      </c>
      <c r="AP30" s="235">
        <f t="shared" si="34"/>
        <v>15</v>
      </c>
      <c r="AQ30" s="210" t="s">
        <v>746</v>
      </c>
      <c r="AR30" s="235">
        <f t="shared" si="35"/>
        <v>0</v>
      </c>
      <c r="AS30" s="210" t="s">
        <v>732</v>
      </c>
      <c r="AT30" s="235">
        <f t="shared" si="36"/>
        <v>0</v>
      </c>
      <c r="AU30" s="210" t="s">
        <v>733</v>
      </c>
      <c r="AV30" s="235">
        <f t="shared" si="37"/>
        <v>0</v>
      </c>
      <c r="AW30" s="235">
        <f t="shared" si="38"/>
        <v>15</v>
      </c>
      <c r="AX30" s="210" t="s">
        <v>776</v>
      </c>
      <c r="AY30" s="235" t="str">
        <f t="shared" si="39"/>
        <v>Débil</v>
      </c>
      <c r="AZ30" s="210" t="s">
        <v>735</v>
      </c>
      <c r="BA30" s="235" t="str">
        <f t="shared" si="40"/>
        <v>Débil</v>
      </c>
      <c r="BB30" s="235">
        <f t="shared" si="41"/>
        <v>0</v>
      </c>
      <c r="BD30" s="424"/>
      <c r="BE30" s="395"/>
      <c r="BH30" s="328"/>
      <c r="BI30" s="236"/>
      <c r="BJ30" s="328"/>
      <c r="BK30" s="236"/>
      <c r="BL30" s="426"/>
      <c r="BM30" s="210" t="s">
        <v>777</v>
      </c>
      <c r="BN30" s="210" t="s">
        <v>778</v>
      </c>
      <c r="BO30" s="228" t="s">
        <v>738</v>
      </c>
      <c r="BP30" s="210" t="s">
        <v>779</v>
      </c>
      <c r="BQ30" s="428"/>
    </row>
    <row r="31" spans="2:69" ht="75" customHeight="1" thickBot="1">
      <c r="B31" s="383">
        <v>8</v>
      </c>
      <c r="C31" s="357" t="s">
        <v>780</v>
      </c>
      <c r="D31" s="357" t="s">
        <v>781</v>
      </c>
      <c r="E31" s="237" t="s">
        <v>744</v>
      </c>
      <c r="F31" s="214" t="s">
        <v>729</v>
      </c>
      <c r="G31" s="357" t="s">
        <v>762</v>
      </c>
      <c r="H31" s="411" t="s">
        <v>707</v>
      </c>
      <c r="I31" s="226"/>
      <c r="J31" s="365" t="s">
        <v>635</v>
      </c>
      <c r="K31" s="365" t="s">
        <v>634</v>
      </c>
      <c r="L31" s="365" t="s">
        <v>634</v>
      </c>
      <c r="M31" s="365" t="s">
        <v>634</v>
      </c>
      <c r="N31" s="365" t="s">
        <v>635</v>
      </c>
      <c r="O31" s="365" t="s">
        <v>635</v>
      </c>
      <c r="P31" s="365" t="s">
        <v>634</v>
      </c>
      <c r="Q31" s="365" t="s">
        <v>634</v>
      </c>
      <c r="R31" s="365" t="s">
        <v>635</v>
      </c>
      <c r="S31" s="365" t="s">
        <v>635</v>
      </c>
      <c r="T31" s="365" t="s">
        <v>635</v>
      </c>
      <c r="U31" s="365" t="s">
        <v>635</v>
      </c>
      <c r="V31" s="365" t="s">
        <v>634</v>
      </c>
      <c r="W31" s="365" t="s">
        <v>635</v>
      </c>
      <c r="X31" s="365" t="s">
        <v>634</v>
      </c>
      <c r="Y31" s="365" t="s">
        <v>634</v>
      </c>
      <c r="Z31" s="365" t="s">
        <v>634</v>
      </c>
      <c r="AA31" s="365" t="s">
        <v>634</v>
      </c>
      <c r="AB31" s="365" t="s">
        <v>634</v>
      </c>
      <c r="AC31" s="411">
        <f>IF(Y31="Si","19",COUNTIF(J31:AB33,"si"))</f>
        <v>8</v>
      </c>
      <c r="AD31" s="411">
        <f>VALUE(IF(AC31&lt;=5,5,IF(AND(AC31&gt;5,AC31&lt;=11),10,IF(AC31&gt;11,20,0))))</f>
        <v>10</v>
      </c>
      <c r="AE31" s="411" t="str">
        <f>IF(AD31=5,"Moderado",IF(AD31=10,"Mayor",IF(AD31=20,"Catastrófico",0)))</f>
        <v>Mayor</v>
      </c>
      <c r="AF31" s="226"/>
      <c r="AG31" s="421" t="s">
        <v>782</v>
      </c>
      <c r="AH31" s="238" t="s">
        <v>783</v>
      </c>
      <c r="AI31" s="180" t="s">
        <v>765</v>
      </c>
      <c r="AJ31" s="215">
        <f t="shared" si="31"/>
        <v>0</v>
      </c>
      <c r="AK31" s="180" t="s">
        <v>766</v>
      </c>
      <c r="AL31" s="215">
        <f t="shared" si="32"/>
        <v>0</v>
      </c>
      <c r="AM31" s="180" t="s">
        <v>745</v>
      </c>
      <c r="AN31" s="215">
        <f t="shared" si="33"/>
        <v>0</v>
      </c>
      <c r="AO31" s="180" t="s">
        <v>640</v>
      </c>
      <c r="AP31" s="215">
        <f t="shared" si="34"/>
        <v>15</v>
      </c>
      <c r="AQ31" s="180" t="s">
        <v>746</v>
      </c>
      <c r="AR31" s="215">
        <f t="shared" si="35"/>
        <v>0</v>
      </c>
      <c r="AS31" s="180" t="s">
        <v>732</v>
      </c>
      <c r="AT31" s="215">
        <f t="shared" si="36"/>
        <v>0</v>
      </c>
      <c r="AU31" s="180" t="s">
        <v>784</v>
      </c>
      <c r="AV31" s="215">
        <f t="shared" si="37"/>
        <v>5</v>
      </c>
      <c r="AW31" s="215">
        <f t="shared" si="38"/>
        <v>20</v>
      </c>
      <c r="AX31" s="238" t="s">
        <v>785</v>
      </c>
      <c r="AY31" s="215" t="str">
        <f t="shared" si="39"/>
        <v>Débil</v>
      </c>
      <c r="AZ31" s="180" t="s">
        <v>735</v>
      </c>
      <c r="BA31" s="215" t="str">
        <f t="shared" si="40"/>
        <v>Débil</v>
      </c>
      <c r="BB31" s="215">
        <f t="shared" si="41"/>
        <v>0</v>
      </c>
      <c r="BC31" s="226"/>
      <c r="BD31" s="411" t="str">
        <f>IF(BC31&lt;50,"Débil",IF(AND(BC31&gt;=50,BC31&lt;99),"Moderado",IF(BC31=100,"Fuerte",)))</f>
        <v>Débil</v>
      </c>
      <c r="BE31" s="365" t="s">
        <v>635</v>
      </c>
      <c r="BF31" s="411">
        <f>VALUE(IF(AND(BD31="Fuerte",BE31="Si"),I31-2,IF(AND(BD31="Moderado",BE31="Si"),I31-1,I31)))</f>
        <v>0</v>
      </c>
      <c r="BG31" s="411">
        <f>IF(BF31&lt;1,[8]Hoja2!H56,BF31)</f>
        <v>0</v>
      </c>
      <c r="BH31" s="411">
        <f>IF(BG31=1,[8]Hoja2!$H$3,IF(BG31=2,[8]Hoja2!$H$4,IF(BG31=3,[8]Hoja2!$H$5,IF(BG31=4,[8]Hoja2!$H$6,IF(BG31=5,[8]Hoja2!$H$7,0)))))</f>
        <v>0</v>
      </c>
      <c r="BI31" s="411">
        <f>AD31</f>
        <v>10</v>
      </c>
      <c r="BJ31" s="411" t="str">
        <f>AE31</f>
        <v>Mayor</v>
      </c>
      <c r="BK31" s="411">
        <f>BG31*BI31</f>
        <v>0</v>
      </c>
      <c r="BL31" s="411" t="s">
        <v>782</v>
      </c>
      <c r="BM31" s="180" t="s">
        <v>786</v>
      </c>
      <c r="BN31" s="180" t="s">
        <v>778</v>
      </c>
      <c r="BO31" s="180" t="s">
        <v>738</v>
      </c>
      <c r="BP31" s="180" t="s">
        <v>787</v>
      </c>
      <c r="BQ31" s="414" t="s">
        <v>788</v>
      </c>
    </row>
    <row r="32" spans="2:69" ht="97" thickBot="1">
      <c r="B32" s="384"/>
      <c r="C32" s="358"/>
      <c r="D32" s="358"/>
      <c r="E32" s="186" t="s">
        <v>789</v>
      </c>
      <c r="F32" s="214" t="s">
        <v>729</v>
      </c>
      <c r="G32" s="391"/>
      <c r="H32" s="412"/>
      <c r="I32" s="239"/>
      <c r="J32" s="366"/>
      <c r="K32" s="366"/>
      <c r="L32" s="366"/>
      <c r="M32" s="366"/>
      <c r="N32" s="366"/>
      <c r="O32" s="366"/>
      <c r="P32" s="366"/>
      <c r="Q32" s="366"/>
      <c r="R32" s="366"/>
      <c r="S32" s="366"/>
      <c r="T32" s="366"/>
      <c r="U32" s="366"/>
      <c r="V32" s="366"/>
      <c r="W32" s="366"/>
      <c r="X32" s="366"/>
      <c r="Y32" s="366"/>
      <c r="Z32" s="366"/>
      <c r="AA32" s="366"/>
      <c r="AB32" s="366"/>
      <c r="AC32" s="412"/>
      <c r="AD32" s="412"/>
      <c r="AE32" s="412"/>
      <c r="AF32" s="239"/>
      <c r="AG32" s="422"/>
      <c r="AH32" s="238" t="s">
        <v>783</v>
      </c>
      <c r="AI32" s="180" t="s">
        <v>765</v>
      </c>
      <c r="AJ32" s="215">
        <f t="shared" si="31"/>
        <v>0</v>
      </c>
      <c r="AK32" s="180" t="s">
        <v>766</v>
      </c>
      <c r="AL32" s="215">
        <f t="shared" si="32"/>
        <v>0</v>
      </c>
      <c r="AM32" s="180" t="s">
        <v>745</v>
      </c>
      <c r="AN32" s="215">
        <f t="shared" si="33"/>
        <v>0</v>
      </c>
      <c r="AO32" s="180" t="s">
        <v>640</v>
      </c>
      <c r="AP32" s="215">
        <f t="shared" si="34"/>
        <v>15</v>
      </c>
      <c r="AQ32" s="180" t="s">
        <v>746</v>
      </c>
      <c r="AR32" s="215">
        <f t="shared" si="35"/>
        <v>0</v>
      </c>
      <c r="AS32" s="180" t="s">
        <v>732</v>
      </c>
      <c r="AT32" s="215">
        <f t="shared" si="36"/>
        <v>0</v>
      </c>
      <c r="AU32" s="180" t="s">
        <v>784</v>
      </c>
      <c r="AV32" s="217">
        <f t="shared" si="37"/>
        <v>5</v>
      </c>
      <c r="AW32" s="217">
        <f t="shared" si="38"/>
        <v>20</v>
      </c>
      <c r="AX32" s="238" t="s">
        <v>785</v>
      </c>
      <c r="AY32" s="217" t="str">
        <f t="shared" si="39"/>
        <v>Débil</v>
      </c>
      <c r="AZ32" s="186" t="s">
        <v>735</v>
      </c>
      <c r="BA32" s="217" t="str">
        <f t="shared" si="40"/>
        <v>Débil</v>
      </c>
      <c r="BB32" s="217">
        <f t="shared" si="41"/>
        <v>0</v>
      </c>
      <c r="BC32" s="239"/>
      <c r="BD32" s="412"/>
      <c r="BE32" s="366"/>
      <c r="BF32" s="412"/>
      <c r="BG32" s="412"/>
      <c r="BH32" s="412"/>
      <c r="BI32" s="412"/>
      <c r="BJ32" s="412"/>
      <c r="BK32" s="412"/>
      <c r="BL32" s="412"/>
      <c r="BM32" s="186" t="s">
        <v>790</v>
      </c>
      <c r="BN32" s="180" t="s">
        <v>791</v>
      </c>
      <c r="BO32" s="180" t="s">
        <v>738</v>
      </c>
      <c r="BP32" s="180" t="s">
        <v>792</v>
      </c>
      <c r="BQ32" s="415"/>
    </row>
    <row r="33" spans="2:69" ht="81" thickBot="1">
      <c r="B33" s="385"/>
      <c r="C33" s="364"/>
      <c r="D33" s="364"/>
      <c r="E33" s="225" t="s">
        <v>793</v>
      </c>
      <c r="F33" s="220" t="s">
        <v>729</v>
      </c>
      <c r="G33" s="392"/>
      <c r="H33" s="413"/>
      <c r="I33" s="230"/>
      <c r="J33" s="367"/>
      <c r="K33" s="367"/>
      <c r="L33" s="367"/>
      <c r="M33" s="367"/>
      <c r="N33" s="367"/>
      <c r="O33" s="367"/>
      <c r="P33" s="367"/>
      <c r="Q33" s="367"/>
      <c r="R33" s="367"/>
      <c r="S33" s="367"/>
      <c r="T33" s="367"/>
      <c r="U33" s="367"/>
      <c r="V33" s="367"/>
      <c r="W33" s="367"/>
      <c r="X33" s="367"/>
      <c r="Y33" s="367"/>
      <c r="Z33" s="367"/>
      <c r="AA33" s="367"/>
      <c r="AB33" s="367"/>
      <c r="AC33" s="413"/>
      <c r="AD33" s="413"/>
      <c r="AE33" s="413"/>
      <c r="AF33" s="230"/>
      <c r="AG33" s="423"/>
      <c r="AH33" s="240" t="s">
        <v>794</v>
      </c>
      <c r="AI33" s="219" t="s">
        <v>765</v>
      </c>
      <c r="AJ33" s="224">
        <f t="shared" si="31"/>
        <v>0</v>
      </c>
      <c r="AK33" s="219" t="s">
        <v>766</v>
      </c>
      <c r="AL33" s="224">
        <f t="shared" si="32"/>
        <v>0</v>
      </c>
      <c r="AM33" s="219" t="s">
        <v>745</v>
      </c>
      <c r="AN33" s="224">
        <f t="shared" si="33"/>
        <v>0</v>
      </c>
      <c r="AO33" s="219" t="s">
        <v>640</v>
      </c>
      <c r="AP33" s="224">
        <f t="shared" si="34"/>
        <v>15</v>
      </c>
      <c r="AQ33" s="219" t="s">
        <v>746</v>
      </c>
      <c r="AR33" s="224">
        <f t="shared" si="35"/>
        <v>0</v>
      </c>
      <c r="AS33" s="219" t="s">
        <v>732</v>
      </c>
      <c r="AT33" s="224">
        <f t="shared" si="36"/>
        <v>0</v>
      </c>
      <c r="AU33" s="219" t="s">
        <v>784</v>
      </c>
      <c r="AV33" s="221">
        <f t="shared" si="37"/>
        <v>5</v>
      </c>
      <c r="AW33" s="221">
        <f t="shared" si="38"/>
        <v>20</v>
      </c>
      <c r="AX33" s="240" t="s">
        <v>785</v>
      </c>
      <c r="AY33" s="221" t="str">
        <f t="shared" si="39"/>
        <v>Débil</v>
      </c>
      <c r="AZ33" s="225" t="s">
        <v>735</v>
      </c>
      <c r="BA33" s="221" t="s">
        <v>735</v>
      </c>
      <c r="BB33" s="221">
        <f t="shared" si="41"/>
        <v>0</v>
      </c>
      <c r="BC33" s="230"/>
      <c r="BD33" s="413"/>
      <c r="BE33" s="367"/>
      <c r="BF33" s="413"/>
      <c r="BG33" s="413"/>
      <c r="BH33" s="413"/>
      <c r="BI33" s="413"/>
      <c r="BJ33" s="413"/>
      <c r="BK33" s="413"/>
      <c r="BL33" s="413"/>
      <c r="BM33" s="225" t="s">
        <v>795</v>
      </c>
      <c r="BN33" s="219" t="s">
        <v>778</v>
      </c>
      <c r="BO33" s="219" t="s">
        <v>738</v>
      </c>
      <c r="BP33" s="219" t="s">
        <v>792</v>
      </c>
      <c r="BQ33" s="416"/>
    </row>
    <row r="34" spans="2:69" ht="78" customHeight="1">
      <c r="B34" s="417">
        <v>9</v>
      </c>
      <c r="C34" s="419" t="s">
        <v>796</v>
      </c>
      <c r="D34" s="365" t="s">
        <v>797</v>
      </c>
      <c r="E34" s="180" t="s">
        <v>798</v>
      </c>
      <c r="F34" s="200" t="s">
        <v>799</v>
      </c>
      <c r="G34" s="357" t="s">
        <v>800</v>
      </c>
      <c r="H34" s="411" t="s">
        <v>801</v>
      </c>
      <c r="I34" s="185"/>
      <c r="J34" s="324" t="s">
        <v>635</v>
      </c>
      <c r="K34" s="324" t="s">
        <v>634</v>
      </c>
      <c r="L34" s="324" t="s">
        <v>635</v>
      </c>
      <c r="M34" s="324" t="s">
        <v>635</v>
      </c>
      <c r="N34" s="324" t="s">
        <v>635</v>
      </c>
      <c r="O34" s="324" t="s">
        <v>634</v>
      </c>
      <c r="P34" s="324" t="s">
        <v>635</v>
      </c>
      <c r="Q34" s="324" t="s">
        <v>634</v>
      </c>
      <c r="R34" s="324" t="s">
        <v>634</v>
      </c>
      <c r="S34" s="324" t="s">
        <v>635</v>
      </c>
      <c r="T34" s="324" t="s">
        <v>635</v>
      </c>
      <c r="U34" s="324" t="s">
        <v>635</v>
      </c>
      <c r="V34" s="324" t="s">
        <v>635</v>
      </c>
      <c r="W34" s="324" t="s">
        <v>635</v>
      </c>
      <c r="X34" s="324" t="s">
        <v>635</v>
      </c>
      <c r="Y34" s="324" t="s">
        <v>634</v>
      </c>
      <c r="Z34" s="324" t="s">
        <v>634</v>
      </c>
      <c r="AA34" s="324" t="s">
        <v>634</v>
      </c>
      <c r="AB34" s="324" t="s">
        <v>634</v>
      </c>
      <c r="AC34" s="192">
        <f>IF(Y34="Si","19",COUNTIF(J34:AB35,"si"))</f>
        <v>11</v>
      </c>
      <c r="AD34" s="192">
        <f>VALUE(IF(AC34&lt;=5,5,IF(AND(AC34&gt;5,AC34&lt;=11),10,IF(AC34&gt;11,20,0))))</f>
        <v>10</v>
      </c>
      <c r="AE34" s="330" t="str">
        <f>IF(AD34=5,"Moderado",IF(AD34=10,"Mayor",IF(AD34=20,"Catastrófico",0)))</f>
        <v>Mayor</v>
      </c>
      <c r="AF34" s="192">
        <f>I34*AD34</f>
        <v>0</v>
      </c>
      <c r="AG34" s="330" t="s">
        <v>802</v>
      </c>
      <c r="AH34" s="193" t="s">
        <v>803</v>
      </c>
      <c r="AI34" s="193" t="s">
        <v>637</v>
      </c>
      <c r="AJ34" s="192">
        <f>IF(AI34="asignado",15,0)</f>
        <v>15</v>
      </c>
      <c r="AK34" s="193" t="s">
        <v>638</v>
      </c>
      <c r="AL34" s="192">
        <f>IF(AK34="adecuado",15,0)</f>
        <v>15</v>
      </c>
      <c r="AM34" s="193" t="s">
        <v>639</v>
      </c>
      <c r="AN34" s="192">
        <f>IF(AM34="oportuna",15,0)</f>
        <v>15</v>
      </c>
      <c r="AO34" s="193" t="s">
        <v>640</v>
      </c>
      <c r="AP34" s="192">
        <f>IF(AO34="prevenir",15,IF(AO34="detectar",10,0))</f>
        <v>15</v>
      </c>
      <c r="AQ34" s="193" t="s">
        <v>641</v>
      </c>
      <c r="AR34" s="192">
        <f>IF(AQ34="confiable",15,0)</f>
        <v>15</v>
      </c>
      <c r="AS34" s="193" t="s">
        <v>642</v>
      </c>
      <c r="AT34" s="192">
        <f>IF(AS34="Se investigan y resuelven oportunamente ",15,0)</f>
        <v>15</v>
      </c>
      <c r="AU34" s="193" t="s">
        <v>643</v>
      </c>
      <c r="AV34" s="192">
        <f>IF(AU34="completa",10,IF(AU34="incompleta",5,0))</f>
        <v>10</v>
      </c>
      <c r="AW34" s="192">
        <f t="shared" si="38"/>
        <v>100</v>
      </c>
      <c r="AX34" s="215" t="s">
        <v>804</v>
      </c>
      <c r="AY34" s="184" t="str">
        <f>IF(AW34&lt;=85,"Débil",IF(AND(AW34&gt;=86,AW34&lt;=95),"Moderado",IF(AW34&gt;95,"Fuerte")))</f>
        <v>Fuerte</v>
      </c>
      <c r="AZ34" s="185" t="s">
        <v>677</v>
      </c>
      <c r="BA34" s="184" t="str">
        <f>IF(AND(AY34="Fuerte",AZ34="Fuerte"),"Fuerte",IF(AND(AY34="Fuerte",AZ34="Moderado"),"Moderado",IF(AND(AY34="Fuerte",AZ34="Débil"),"Débil",IF(AND(AY34="Moderado",AZ34="Fuerte"),"Moderado",IF(AND(AY34="Moderado",AZ34="Moderado"),"Moderado",IF(AND(AY34="Moderado",AZ34="Débil"),"Débil",IF(AND(AY34="Débil",AZ34="Fuerte"),"Débil",IF(AND(AY34="Débil",AZ34="Moderado"),"Débil",IF(AND(AY34="Débil",AZ34="Débil"),"Débil",)))))))))</f>
        <v>Moderado</v>
      </c>
      <c r="BB34" s="185"/>
      <c r="BC34" s="185"/>
      <c r="BD34" s="324" t="s">
        <v>805</v>
      </c>
      <c r="BE34" s="324" t="s">
        <v>635</v>
      </c>
      <c r="BF34" s="185"/>
      <c r="BG34" s="185"/>
      <c r="BH34" s="324" t="s">
        <v>806</v>
      </c>
      <c r="BI34" s="185"/>
      <c r="BJ34" s="324" t="s">
        <v>768</v>
      </c>
      <c r="BK34" s="185"/>
      <c r="BL34" s="407" t="s">
        <v>802</v>
      </c>
      <c r="BM34" s="180" t="s">
        <v>807</v>
      </c>
      <c r="BN34" s="200" t="s">
        <v>808</v>
      </c>
      <c r="BO34" s="213">
        <v>43830</v>
      </c>
      <c r="BP34" s="182" t="s">
        <v>809</v>
      </c>
      <c r="BQ34" s="409"/>
    </row>
    <row r="35" spans="2:69" ht="80.25" customHeight="1" thickBot="1">
      <c r="B35" s="418"/>
      <c r="C35" s="420"/>
      <c r="D35" s="367"/>
      <c r="E35" s="225" t="s">
        <v>810</v>
      </c>
      <c r="F35" s="222" t="s">
        <v>799</v>
      </c>
      <c r="G35" s="364"/>
      <c r="H35" s="413"/>
      <c r="I35" s="241"/>
      <c r="J35" s="326"/>
      <c r="K35" s="326"/>
      <c r="L35" s="326"/>
      <c r="M35" s="326"/>
      <c r="N35" s="326"/>
      <c r="O35" s="326"/>
      <c r="P35" s="326"/>
      <c r="Q35" s="326"/>
      <c r="R35" s="326"/>
      <c r="S35" s="326"/>
      <c r="T35" s="326"/>
      <c r="U35" s="326"/>
      <c r="V35" s="326"/>
      <c r="W35" s="326"/>
      <c r="X35" s="326"/>
      <c r="Y35" s="326"/>
      <c r="Z35" s="326"/>
      <c r="AA35" s="326"/>
      <c r="AB35" s="326"/>
      <c r="AC35" s="241"/>
      <c r="AD35" s="241"/>
      <c r="AE35" s="332"/>
      <c r="AF35" s="241"/>
      <c r="AG35" s="332"/>
      <c r="AH35" s="242" t="s">
        <v>811</v>
      </c>
      <c r="AI35" s="242" t="s">
        <v>637</v>
      </c>
      <c r="AJ35" s="243">
        <f t="shared" ref="AJ35" si="42">IF(AI35="asignado",15,0)</f>
        <v>15</v>
      </c>
      <c r="AK35" s="242" t="s">
        <v>638</v>
      </c>
      <c r="AL35" s="243">
        <f t="shared" ref="AL35" si="43">IF(AK35="adecuado",15,0)</f>
        <v>15</v>
      </c>
      <c r="AM35" s="242" t="s">
        <v>639</v>
      </c>
      <c r="AN35" s="243">
        <f t="shared" ref="AN35" si="44">IF(AM35="oportuna",15,0)</f>
        <v>15</v>
      </c>
      <c r="AO35" s="242" t="s">
        <v>640</v>
      </c>
      <c r="AP35" s="243">
        <f t="shared" ref="AP35" si="45">IF(AO35="prevenir",15,IF(AO35="detectar",10,0))</f>
        <v>15</v>
      </c>
      <c r="AQ35" s="242" t="s">
        <v>641</v>
      </c>
      <c r="AR35" s="243">
        <f t="shared" ref="AR35" si="46">IF(AQ35="confiable",15,0)</f>
        <v>15</v>
      </c>
      <c r="AS35" s="242" t="s">
        <v>642</v>
      </c>
      <c r="AT35" s="243">
        <f t="shared" ref="AT35" si="47">IF(AS35="Se investigan y resuelven oportunamente ",15,0)</f>
        <v>15</v>
      </c>
      <c r="AU35" s="242" t="s">
        <v>643</v>
      </c>
      <c r="AV35" s="243">
        <f t="shared" ref="AV35" si="48">IF(AU35="completa",10,IF(AU35="incompleta",5,0))</f>
        <v>10</v>
      </c>
      <c r="AW35" s="243">
        <f t="shared" si="38"/>
        <v>100</v>
      </c>
      <c r="AX35" s="221" t="s">
        <v>812</v>
      </c>
      <c r="AY35" s="244" t="str">
        <f t="shared" ref="AY35" si="49">IF(AW35&lt;=85,"Débil",IF(AND(AW35&gt;=86,AW35&lt;=95),"Moderado",IF(AW35&gt;95,"Fuerte")))</f>
        <v>Fuerte</v>
      </c>
      <c r="AZ35" s="241" t="s">
        <v>677</v>
      </c>
      <c r="BA35" s="244" t="str">
        <f t="shared" ref="BA35" si="50">IF(AND(AY35="Fuerte",AZ35="Fuerte"),"Fuerte",IF(AND(AY35="Fuerte",AZ35="Moderado"),"Moderado",IF(AND(AY35="Fuerte",AZ35="Débil"),"Débil",IF(AND(AY35="Moderado",AZ35="Fuerte"),"Moderado",IF(AND(AY35="Moderado",AZ35="Moderado"),"Moderado",IF(AND(AY35="Moderado",AZ35="Débil"),"Débil",IF(AND(AY35="Débil",AZ35="Fuerte"),"Débil",IF(AND(AY35="Débil",AZ35="Moderado"),"Débil",IF(AND(AY35="Débil",AZ35="Débil"),"Débil",)))))))))</f>
        <v>Moderado</v>
      </c>
      <c r="BB35" s="241"/>
      <c r="BC35" s="241"/>
      <c r="BD35" s="326"/>
      <c r="BE35" s="326"/>
      <c r="BF35" s="241"/>
      <c r="BG35" s="241"/>
      <c r="BH35" s="326"/>
      <c r="BI35" s="241"/>
      <c r="BJ35" s="326"/>
      <c r="BK35" s="241"/>
      <c r="BL35" s="408"/>
      <c r="BM35" s="225" t="s">
        <v>813</v>
      </c>
      <c r="BN35" s="242" t="s">
        <v>814</v>
      </c>
      <c r="BO35" s="245">
        <v>43830</v>
      </c>
      <c r="BP35" s="246" t="s">
        <v>815</v>
      </c>
      <c r="BQ35" s="410"/>
    </row>
    <row r="36" spans="2:69" ht="78.75" customHeight="1">
      <c r="B36" s="342">
        <v>10</v>
      </c>
      <c r="C36" s="365" t="s">
        <v>816</v>
      </c>
      <c r="D36" s="365" t="s">
        <v>817</v>
      </c>
      <c r="E36" s="247" t="s">
        <v>818</v>
      </c>
      <c r="F36" s="380" t="s">
        <v>819</v>
      </c>
      <c r="G36" s="405" t="s">
        <v>820</v>
      </c>
      <c r="H36" s="327" t="s">
        <v>707</v>
      </c>
      <c r="I36" s="185"/>
      <c r="J36" s="327" t="s">
        <v>635</v>
      </c>
      <c r="K36" s="327" t="s">
        <v>635</v>
      </c>
      <c r="L36" s="327" t="s">
        <v>635</v>
      </c>
      <c r="M36" s="327" t="s">
        <v>635</v>
      </c>
      <c r="N36" s="327" t="s">
        <v>635</v>
      </c>
      <c r="O36" s="327" t="s">
        <v>635</v>
      </c>
      <c r="P36" s="327" t="s">
        <v>635</v>
      </c>
      <c r="Q36" s="327" t="s">
        <v>635</v>
      </c>
      <c r="R36" s="327" t="s">
        <v>635</v>
      </c>
      <c r="S36" s="327" t="s">
        <v>635</v>
      </c>
      <c r="T36" s="327" t="s">
        <v>635</v>
      </c>
      <c r="U36" s="327" t="s">
        <v>635</v>
      </c>
      <c r="V36" s="327" t="s">
        <v>635</v>
      </c>
      <c r="W36" s="327" t="s">
        <v>635</v>
      </c>
      <c r="X36" s="327" t="s">
        <v>635</v>
      </c>
      <c r="Y36" s="327" t="s">
        <v>635</v>
      </c>
      <c r="Z36" s="327" t="s">
        <v>635</v>
      </c>
      <c r="AA36" s="327" t="s">
        <v>635</v>
      </c>
      <c r="AB36" s="327" t="s">
        <v>635</v>
      </c>
      <c r="AC36" s="330" t="s">
        <v>821</v>
      </c>
      <c r="AD36" s="330">
        <v>20</v>
      </c>
      <c r="AE36" s="336" t="s">
        <v>822</v>
      </c>
      <c r="AF36" s="185"/>
      <c r="AG36" s="368" t="s">
        <v>823</v>
      </c>
      <c r="AH36" s="182" t="s">
        <v>824</v>
      </c>
      <c r="AI36" s="185" t="s">
        <v>637</v>
      </c>
      <c r="AJ36" s="184"/>
      <c r="AK36" s="185" t="s">
        <v>638</v>
      </c>
      <c r="AL36" s="184"/>
      <c r="AM36" s="185" t="s">
        <v>639</v>
      </c>
      <c r="AN36" s="184"/>
      <c r="AO36" s="185" t="s">
        <v>640</v>
      </c>
      <c r="AP36" s="184">
        <v>15</v>
      </c>
      <c r="AQ36" s="185" t="s">
        <v>641</v>
      </c>
      <c r="AR36" s="184">
        <v>15</v>
      </c>
      <c r="AS36" s="185" t="s">
        <v>642</v>
      </c>
      <c r="AT36" s="184"/>
      <c r="AU36" s="185"/>
      <c r="AV36" s="184"/>
      <c r="AW36" s="184">
        <v>90</v>
      </c>
      <c r="AX36" s="185"/>
      <c r="AY36" s="184" t="s">
        <v>677</v>
      </c>
      <c r="AZ36" s="185"/>
      <c r="BA36" s="185"/>
      <c r="BB36" s="185"/>
      <c r="BC36" s="185"/>
      <c r="BD36" s="330" t="s">
        <v>805</v>
      </c>
      <c r="BE36" s="327" t="s">
        <v>825</v>
      </c>
      <c r="BF36" s="185"/>
      <c r="BG36" s="185"/>
      <c r="BH36" s="327" t="s">
        <v>707</v>
      </c>
      <c r="BI36" s="185"/>
      <c r="BJ36" s="327" t="s">
        <v>822</v>
      </c>
      <c r="BK36" s="185"/>
      <c r="BL36" s="368" t="s">
        <v>823</v>
      </c>
      <c r="BM36" s="185"/>
      <c r="BN36" s="185"/>
      <c r="BO36" s="185"/>
      <c r="BP36" s="185"/>
      <c r="BQ36" s="248"/>
    </row>
    <row r="37" spans="2:69" ht="45" customHeight="1">
      <c r="B37" s="343"/>
      <c r="C37" s="366"/>
      <c r="D37" s="366"/>
      <c r="E37" s="249" t="s">
        <v>826</v>
      </c>
      <c r="F37" s="381"/>
      <c r="G37" s="406"/>
      <c r="H37" s="328"/>
      <c r="I37" s="175"/>
      <c r="J37" s="328"/>
      <c r="K37" s="328"/>
      <c r="L37" s="328"/>
      <c r="M37" s="328"/>
      <c r="N37" s="328"/>
      <c r="O37" s="328"/>
      <c r="P37" s="328"/>
      <c r="Q37" s="328"/>
      <c r="R37" s="328"/>
      <c r="S37" s="328"/>
      <c r="T37" s="328"/>
      <c r="U37" s="328"/>
      <c r="V37" s="328"/>
      <c r="W37" s="328"/>
      <c r="X37" s="328"/>
      <c r="Y37" s="328"/>
      <c r="Z37" s="328"/>
      <c r="AA37" s="328"/>
      <c r="AB37" s="328"/>
      <c r="AC37" s="331"/>
      <c r="AD37" s="331"/>
      <c r="AE37" s="337"/>
      <c r="AF37" s="175"/>
      <c r="AG37" s="369"/>
      <c r="AH37" s="186" t="s">
        <v>827</v>
      </c>
      <c r="AI37" s="175" t="s">
        <v>637</v>
      </c>
      <c r="AJ37" s="190"/>
      <c r="AK37" s="175" t="s">
        <v>638</v>
      </c>
      <c r="AL37" s="190"/>
      <c r="AM37" s="175" t="s">
        <v>639</v>
      </c>
      <c r="AN37" s="190"/>
      <c r="AO37" s="175" t="s">
        <v>640</v>
      </c>
      <c r="AP37" s="190">
        <v>15</v>
      </c>
      <c r="AQ37" s="175" t="s">
        <v>641</v>
      </c>
      <c r="AR37" s="190">
        <v>15</v>
      </c>
      <c r="AS37" s="175" t="s">
        <v>642</v>
      </c>
      <c r="AT37" s="190"/>
      <c r="AU37" s="175"/>
      <c r="AV37" s="190"/>
      <c r="AW37" s="190">
        <v>90</v>
      </c>
      <c r="AX37" s="175"/>
      <c r="AY37" s="190" t="s">
        <v>677</v>
      </c>
      <c r="AZ37" s="175"/>
      <c r="BA37" s="175"/>
      <c r="BB37" s="175"/>
      <c r="BC37" s="175"/>
      <c r="BD37" s="331"/>
      <c r="BE37" s="328"/>
      <c r="BF37" s="175"/>
      <c r="BG37" s="175"/>
      <c r="BH37" s="328"/>
      <c r="BI37" s="175"/>
      <c r="BJ37" s="328"/>
      <c r="BK37" s="175"/>
      <c r="BL37" s="369"/>
      <c r="BM37" s="175"/>
      <c r="BN37" s="175"/>
      <c r="BO37" s="175"/>
      <c r="BP37" s="175"/>
      <c r="BQ37" s="250"/>
    </row>
    <row r="38" spans="2:69" ht="55.5" customHeight="1">
      <c r="B38" s="343"/>
      <c r="C38" s="366"/>
      <c r="D38" s="366"/>
      <c r="E38" s="249" t="s">
        <v>828</v>
      </c>
      <c r="F38" s="381"/>
      <c r="G38" s="406"/>
      <c r="H38" s="328"/>
      <c r="I38" s="175"/>
      <c r="J38" s="328"/>
      <c r="K38" s="328"/>
      <c r="L38" s="328"/>
      <c r="M38" s="328"/>
      <c r="N38" s="328"/>
      <c r="O38" s="328"/>
      <c r="P38" s="328"/>
      <c r="Q38" s="328"/>
      <c r="R38" s="328"/>
      <c r="S38" s="328"/>
      <c r="T38" s="328"/>
      <c r="U38" s="328"/>
      <c r="V38" s="328"/>
      <c r="W38" s="328"/>
      <c r="X38" s="328"/>
      <c r="Y38" s="328"/>
      <c r="Z38" s="328"/>
      <c r="AA38" s="328"/>
      <c r="AB38" s="328"/>
      <c r="AC38" s="331"/>
      <c r="AD38" s="331"/>
      <c r="AE38" s="337"/>
      <c r="AF38" s="175"/>
      <c r="AG38" s="369"/>
      <c r="AH38" s="198" t="s">
        <v>829</v>
      </c>
      <c r="AI38" s="175" t="s">
        <v>637</v>
      </c>
      <c r="AJ38" s="190"/>
      <c r="AK38" s="175" t="s">
        <v>638</v>
      </c>
      <c r="AL38" s="190"/>
      <c r="AM38" s="175" t="s">
        <v>639</v>
      </c>
      <c r="AN38" s="190"/>
      <c r="AO38" s="175" t="s">
        <v>640</v>
      </c>
      <c r="AP38" s="190">
        <v>15</v>
      </c>
      <c r="AQ38" s="175" t="s">
        <v>641</v>
      </c>
      <c r="AR38" s="190">
        <v>15</v>
      </c>
      <c r="AS38" s="175" t="s">
        <v>642</v>
      </c>
      <c r="AT38" s="190"/>
      <c r="AU38" s="175"/>
      <c r="AV38" s="190"/>
      <c r="AW38" s="190">
        <v>90</v>
      </c>
      <c r="AX38" s="175"/>
      <c r="AY38" s="190" t="s">
        <v>677</v>
      </c>
      <c r="AZ38" s="175"/>
      <c r="BA38" s="175"/>
      <c r="BB38" s="175"/>
      <c r="BC38" s="175"/>
      <c r="BD38" s="331"/>
      <c r="BE38" s="328"/>
      <c r="BF38" s="175"/>
      <c r="BG38" s="175"/>
      <c r="BH38" s="328"/>
      <c r="BI38" s="175"/>
      <c r="BJ38" s="328"/>
      <c r="BK38" s="175"/>
      <c r="BL38" s="369"/>
      <c r="BM38" s="175"/>
      <c r="BN38" s="175"/>
      <c r="BO38" s="175"/>
      <c r="BP38" s="175"/>
      <c r="BQ38" s="250"/>
    </row>
    <row r="39" spans="2:69" ht="68.25" customHeight="1">
      <c r="B39" s="343"/>
      <c r="C39" s="366"/>
      <c r="D39" s="366"/>
      <c r="E39" s="249" t="s">
        <v>830</v>
      </c>
      <c r="F39" s="381"/>
      <c r="G39" s="406"/>
      <c r="H39" s="328"/>
      <c r="I39" s="175"/>
      <c r="J39" s="328"/>
      <c r="K39" s="328"/>
      <c r="L39" s="328"/>
      <c r="M39" s="328"/>
      <c r="N39" s="328"/>
      <c r="O39" s="328"/>
      <c r="P39" s="328"/>
      <c r="Q39" s="328"/>
      <c r="R39" s="328"/>
      <c r="S39" s="328"/>
      <c r="T39" s="328"/>
      <c r="U39" s="328"/>
      <c r="V39" s="328"/>
      <c r="W39" s="328"/>
      <c r="X39" s="328"/>
      <c r="Y39" s="328"/>
      <c r="Z39" s="328"/>
      <c r="AA39" s="328"/>
      <c r="AB39" s="328"/>
      <c r="AC39" s="331"/>
      <c r="AD39" s="331"/>
      <c r="AE39" s="337"/>
      <c r="AF39" s="175"/>
      <c r="AG39" s="369"/>
      <c r="AH39" s="186" t="s">
        <v>831</v>
      </c>
      <c r="AI39" s="175" t="s">
        <v>637</v>
      </c>
      <c r="AJ39" s="190"/>
      <c r="AK39" s="175" t="s">
        <v>638</v>
      </c>
      <c r="AL39" s="190"/>
      <c r="AM39" s="175" t="s">
        <v>639</v>
      </c>
      <c r="AN39" s="190"/>
      <c r="AO39" s="175" t="s">
        <v>640</v>
      </c>
      <c r="AP39" s="190">
        <v>15</v>
      </c>
      <c r="AQ39" s="175" t="s">
        <v>641</v>
      </c>
      <c r="AR39" s="190">
        <v>15</v>
      </c>
      <c r="AS39" s="175" t="s">
        <v>642</v>
      </c>
      <c r="AT39" s="190"/>
      <c r="AU39" s="175"/>
      <c r="AV39" s="190"/>
      <c r="AW39" s="190">
        <v>90</v>
      </c>
      <c r="AX39" s="175"/>
      <c r="AY39" s="190" t="s">
        <v>677</v>
      </c>
      <c r="AZ39" s="175"/>
      <c r="BA39" s="175"/>
      <c r="BB39" s="175"/>
      <c r="BC39" s="175"/>
      <c r="BD39" s="331"/>
      <c r="BE39" s="328"/>
      <c r="BF39" s="175"/>
      <c r="BG39" s="175"/>
      <c r="BH39" s="328"/>
      <c r="BI39" s="175"/>
      <c r="BJ39" s="328"/>
      <c r="BK39" s="175"/>
      <c r="BL39" s="369"/>
      <c r="BM39" s="175"/>
      <c r="BN39" s="175"/>
      <c r="BO39" s="175"/>
      <c r="BP39" s="175"/>
      <c r="BQ39" s="250"/>
    </row>
    <row r="40" spans="2:69" ht="33" thickBot="1">
      <c r="B40" s="394"/>
      <c r="C40" s="395"/>
      <c r="D40" s="395"/>
      <c r="E40" s="251"/>
      <c r="F40" s="381"/>
      <c r="G40" s="406"/>
      <c r="H40" s="328"/>
      <c r="I40" s="206"/>
      <c r="J40" s="328"/>
      <c r="K40" s="328"/>
      <c r="L40" s="328"/>
      <c r="M40" s="328"/>
      <c r="N40" s="328"/>
      <c r="O40" s="328"/>
      <c r="P40" s="328"/>
      <c r="Q40" s="328"/>
      <c r="R40" s="328"/>
      <c r="S40" s="328"/>
      <c r="T40" s="328"/>
      <c r="U40" s="328"/>
      <c r="V40" s="328"/>
      <c r="W40" s="328"/>
      <c r="X40" s="328"/>
      <c r="Y40" s="328"/>
      <c r="Z40" s="328"/>
      <c r="AA40" s="328"/>
      <c r="AB40" s="328"/>
      <c r="AC40" s="206"/>
      <c r="AD40" s="206"/>
      <c r="AE40" s="337"/>
      <c r="AF40" s="206"/>
      <c r="AG40" s="369"/>
      <c r="AH40" s="251" t="s">
        <v>832</v>
      </c>
      <c r="AI40" s="252" t="s">
        <v>637</v>
      </c>
      <c r="AJ40" s="209"/>
      <c r="AK40" s="253" t="s">
        <v>638</v>
      </c>
      <c r="AL40" s="209"/>
      <c r="AM40" s="253" t="s">
        <v>639</v>
      </c>
      <c r="AN40" s="209"/>
      <c r="AO40" s="253" t="s">
        <v>640</v>
      </c>
      <c r="AP40" s="209">
        <v>15</v>
      </c>
      <c r="AQ40" s="253" t="s">
        <v>641</v>
      </c>
      <c r="AR40" s="209">
        <v>15</v>
      </c>
      <c r="AS40" s="253" t="s">
        <v>642</v>
      </c>
      <c r="AT40" s="209"/>
      <c r="AU40" s="206"/>
      <c r="AV40" s="209"/>
      <c r="AW40" s="254">
        <v>90</v>
      </c>
      <c r="AX40" s="206"/>
      <c r="AY40" s="254" t="s">
        <v>677</v>
      </c>
      <c r="AZ40" s="206"/>
      <c r="BA40" s="206"/>
      <c r="BB40" s="206"/>
      <c r="BC40" s="206"/>
      <c r="BD40" s="389"/>
      <c r="BE40" s="328"/>
      <c r="BF40" s="206"/>
      <c r="BG40" s="206"/>
      <c r="BH40" s="328"/>
      <c r="BI40" s="206"/>
      <c r="BJ40" s="328"/>
      <c r="BK40" s="206"/>
      <c r="BL40" s="369"/>
      <c r="BM40" s="206"/>
      <c r="BN40" s="206"/>
      <c r="BO40" s="206"/>
      <c r="BP40" s="206"/>
      <c r="BQ40" s="255"/>
    </row>
    <row r="41" spans="2:69" ht="30" customHeight="1" thickBot="1">
      <c r="B41" s="342">
        <v>11</v>
      </c>
      <c r="C41" s="365" t="s">
        <v>833</v>
      </c>
      <c r="D41" s="365" t="s">
        <v>834</v>
      </c>
      <c r="E41" s="180" t="s">
        <v>835</v>
      </c>
      <c r="F41" s="324" t="s">
        <v>819</v>
      </c>
      <c r="G41" s="357" t="s">
        <v>836</v>
      </c>
      <c r="H41" s="324" t="s">
        <v>707</v>
      </c>
      <c r="I41" s="185"/>
      <c r="J41" s="324" t="s">
        <v>635</v>
      </c>
      <c r="K41" s="324" t="s">
        <v>635</v>
      </c>
      <c r="L41" s="324" t="s">
        <v>635</v>
      </c>
      <c r="M41" s="324" t="s">
        <v>635</v>
      </c>
      <c r="N41" s="324" t="s">
        <v>635</v>
      </c>
      <c r="O41" s="324" t="s">
        <v>635</v>
      </c>
      <c r="P41" s="324" t="s">
        <v>635</v>
      </c>
      <c r="Q41" s="324" t="s">
        <v>635</v>
      </c>
      <c r="R41" s="324" t="s">
        <v>635</v>
      </c>
      <c r="S41" s="324" t="s">
        <v>635</v>
      </c>
      <c r="T41" s="324" t="s">
        <v>635</v>
      </c>
      <c r="U41" s="324" t="s">
        <v>635</v>
      </c>
      <c r="V41" s="324" t="s">
        <v>635</v>
      </c>
      <c r="W41" s="324" t="s">
        <v>635</v>
      </c>
      <c r="X41" s="324" t="s">
        <v>635</v>
      </c>
      <c r="Y41" s="324" t="s">
        <v>635</v>
      </c>
      <c r="Z41" s="324" t="s">
        <v>635</v>
      </c>
      <c r="AA41" s="324" t="s">
        <v>635</v>
      </c>
      <c r="AB41" s="324" t="s">
        <v>635</v>
      </c>
      <c r="AC41" s="185"/>
      <c r="AD41" s="185"/>
      <c r="AE41" s="330" t="s">
        <v>822</v>
      </c>
      <c r="AF41" s="185"/>
      <c r="AG41" s="330" t="s">
        <v>823</v>
      </c>
      <c r="AH41" s="185" t="s">
        <v>837</v>
      </c>
      <c r="AI41" s="324" t="s">
        <v>637</v>
      </c>
      <c r="AJ41" s="184"/>
      <c r="AK41" s="327" t="s">
        <v>638</v>
      </c>
      <c r="AL41" s="184"/>
      <c r="AM41" s="327" t="s">
        <v>639</v>
      </c>
      <c r="AN41" s="184"/>
      <c r="AO41" s="327" t="s">
        <v>640</v>
      </c>
      <c r="AP41" s="184"/>
      <c r="AQ41" s="327" t="s">
        <v>641</v>
      </c>
      <c r="AR41" s="184"/>
      <c r="AS41" s="396" t="s">
        <v>642</v>
      </c>
      <c r="AT41" s="397"/>
      <c r="AU41" s="398"/>
      <c r="AV41" s="184"/>
      <c r="AW41" s="192">
        <v>90</v>
      </c>
      <c r="AX41" s="185"/>
      <c r="AY41" s="192" t="s">
        <v>677</v>
      </c>
      <c r="AZ41" s="185"/>
      <c r="BA41" s="185"/>
      <c r="BB41" s="185"/>
      <c r="BC41" s="185"/>
      <c r="BD41" s="336" t="s">
        <v>805</v>
      </c>
      <c r="BE41" s="327" t="s">
        <v>825</v>
      </c>
      <c r="BF41" s="185"/>
      <c r="BG41" s="185"/>
      <c r="BH41" s="327" t="s">
        <v>707</v>
      </c>
      <c r="BI41" s="185"/>
      <c r="BJ41" s="327" t="s">
        <v>822</v>
      </c>
      <c r="BK41" s="185"/>
      <c r="BL41" s="368" t="s">
        <v>823</v>
      </c>
      <c r="BM41" s="185"/>
      <c r="BN41" s="185"/>
      <c r="BO41" s="185"/>
      <c r="BP41" s="185"/>
      <c r="BQ41" s="248"/>
    </row>
    <row r="42" spans="2:69" ht="67.5" customHeight="1" thickBot="1">
      <c r="B42" s="343"/>
      <c r="C42" s="366"/>
      <c r="D42" s="366"/>
      <c r="E42" s="186" t="s">
        <v>838</v>
      </c>
      <c r="F42" s="325"/>
      <c r="G42" s="358"/>
      <c r="H42" s="325"/>
      <c r="I42" s="175"/>
      <c r="J42" s="325"/>
      <c r="K42" s="325"/>
      <c r="L42" s="325"/>
      <c r="M42" s="325"/>
      <c r="N42" s="325"/>
      <c r="O42" s="325"/>
      <c r="P42" s="325"/>
      <c r="Q42" s="325"/>
      <c r="R42" s="325"/>
      <c r="S42" s="325"/>
      <c r="T42" s="325"/>
      <c r="U42" s="325"/>
      <c r="V42" s="325"/>
      <c r="W42" s="325"/>
      <c r="X42" s="325"/>
      <c r="Y42" s="325"/>
      <c r="Z42" s="325"/>
      <c r="AA42" s="325"/>
      <c r="AB42" s="325"/>
      <c r="AC42" s="175"/>
      <c r="AD42" s="175"/>
      <c r="AE42" s="331"/>
      <c r="AF42" s="175"/>
      <c r="AG42" s="331"/>
      <c r="AH42" s="175" t="s">
        <v>839</v>
      </c>
      <c r="AI42" s="325"/>
      <c r="AJ42" s="190"/>
      <c r="AK42" s="328"/>
      <c r="AL42" s="190"/>
      <c r="AM42" s="328"/>
      <c r="AN42" s="190"/>
      <c r="AO42" s="328"/>
      <c r="AP42" s="190"/>
      <c r="AQ42" s="328"/>
      <c r="AR42" s="190"/>
      <c r="AS42" s="399"/>
      <c r="AT42" s="400"/>
      <c r="AU42" s="401"/>
      <c r="AV42" s="190"/>
      <c r="AW42" s="197">
        <v>90</v>
      </c>
      <c r="AX42" s="175"/>
      <c r="AY42" s="192" t="s">
        <v>677</v>
      </c>
      <c r="AZ42" s="175"/>
      <c r="BA42" s="175"/>
      <c r="BB42" s="175"/>
      <c r="BC42" s="175"/>
      <c r="BD42" s="337"/>
      <c r="BE42" s="328"/>
      <c r="BF42" s="175"/>
      <c r="BG42" s="175"/>
      <c r="BH42" s="328"/>
      <c r="BI42" s="175"/>
      <c r="BJ42" s="328"/>
      <c r="BK42" s="175"/>
      <c r="BL42" s="369"/>
      <c r="BM42" s="175"/>
      <c r="BN42" s="175"/>
      <c r="BO42" s="175"/>
      <c r="BP42" s="175"/>
      <c r="BQ42" s="250"/>
    </row>
    <row r="43" spans="2:69" ht="49" thickBot="1">
      <c r="B43" s="343"/>
      <c r="C43" s="366"/>
      <c r="D43" s="366"/>
      <c r="E43" s="249" t="s">
        <v>840</v>
      </c>
      <c r="F43" s="325"/>
      <c r="G43" s="358"/>
      <c r="H43" s="325"/>
      <c r="I43" s="175"/>
      <c r="J43" s="325"/>
      <c r="K43" s="325"/>
      <c r="L43" s="325"/>
      <c r="M43" s="325"/>
      <c r="N43" s="325"/>
      <c r="O43" s="325"/>
      <c r="P43" s="325"/>
      <c r="Q43" s="325"/>
      <c r="R43" s="325"/>
      <c r="S43" s="325"/>
      <c r="T43" s="325"/>
      <c r="U43" s="325"/>
      <c r="V43" s="325"/>
      <c r="W43" s="325"/>
      <c r="X43" s="325"/>
      <c r="Y43" s="325"/>
      <c r="Z43" s="325"/>
      <c r="AA43" s="325"/>
      <c r="AB43" s="325"/>
      <c r="AC43" s="175"/>
      <c r="AD43" s="175"/>
      <c r="AE43" s="331"/>
      <c r="AF43" s="175"/>
      <c r="AG43" s="331"/>
      <c r="AH43" s="175" t="s">
        <v>841</v>
      </c>
      <c r="AI43" s="325"/>
      <c r="AJ43" s="190"/>
      <c r="AK43" s="328"/>
      <c r="AL43" s="190"/>
      <c r="AM43" s="328"/>
      <c r="AN43" s="190"/>
      <c r="AO43" s="328"/>
      <c r="AP43" s="190"/>
      <c r="AQ43" s="328"/>
      <c r="AR43" s="190"/>
      <c r="AS43" s="399"/>
      <c r="AT43" s="400"/>
      <c r="AU43" s="401"/>
      <c r="AV43" s="190"/>
      <c r="AW43" s="197">
        <v>90</v>
      </c>
      <c r="AX43" s="175"/>
      <c r="AY43" s="192" t="s">
        <v>677</v>
      </c>
      <c r="AZ43" s="175"/>
      <c r="BA43" s="175"/>
      <c r="BB43" s="175"/>
      <c r="BC43" s="175"/>
      <c r="BD43" s="337"/>
      <c r="BE43" s="328"/>
      <c r="BF43" s="175"/>
      <c r="BG43" s="175"/>
      <c r="BH43" s="328"/>
      <c r="BI43" s="175"/>
      <c r="BJ43" s="328"/>
      <c r="BK43" s="175"/>
      <c r="BL43" s="369"/>
      <c r="BM43" s="175"/>
      <c r="BN43" s="175"/>
      <c r="BO43" s="175"/>
      <c r="BP43" s="175"/>
      <c r="BQ43" s="250"/>
    </row>
    <row r="44" spans="2:69" ht="33" thickBot="1">
      <c r="B44" s="344"/>
      <c r="C44" s="367"/>
      <c r="D44" s="367"/>
      <c r="E44" s="256" t="s">
        <v>842</v>
      </c>
      <c r="F44" s="326"/>
      <c r="G44" s="364"/>
      <c r="H44" s="326"/>
      <c r="I44" s="241"/>
      <c r="J44" s="326"/>
      <c r="K44" s="326"/>
      <c r="L44" s="326"/>
      <c r="M44" s="326"/>
      <c r="N44" s="326"/>
      <c r="O44" s="326"/>
      <c r="P44" s="326"/>
      <c r="Q44" s="326"/>
      <c r="R44" s="326"/>
      <c r="S44" s="326"/>
      <c r="T44" s="326"/>
      <c r="U44" s="326"/>
      <c r="V44" s="326"/>
      <c r="W44" s="326"/>
      <c r="X44" s="326"/>
      <c r="Y44" s="326"/>
      <c r="Z44" s="326"/>
      <c r="AA44" s="326"/>
      <c r="AB44" s="326"/>
      <c r="AC44" s="241"/>
      <c r="AD44" s="241"/>
      <c r="AE44" s="332"/>
      <c r="AF44" s="241"/>
      <c r="AG44" s="332"/>
      <c r="AH44" s="241" t="s">
        <v>843</v>
      </c>
      <c r="AI44" s="326"/>
      <c r="AJ44" s="244"/>
      <c r="AK44" s="329"/>
      <c r="AL44" s="244"/>
      <c r="AM44" s="329"/>
      <c r="AN44" s="244"/>
      <c r="AO44" s="329"/>
      <c r="AP44" s="244"/>
      <c r="AQ44" s="329"/>
      <c r="AR44" s="244"/>
      <c r="AS44" s="402"/>
      <c r="AT44" s="403"/>
      <c r="AU44" s="404"/>
      <c r="AV44" s="244"/>
      <c r="AW44" s="241">
        <v>90</v>
      </c>
      <c r="AX44" s="241"/>
      <c r="AY44" s="192" t="s">
        <v>677</v>
      </c>
      <c r="AZ44" s="241"/>
      <c r="BA44" s="241"/>
      <c r="BB44" s="241"/>
      <c r="BC44" s="241"/>
      <c r="BD44" s="338"/>
      <c r="BE44" s="329"/>
      <c r="BF44" s="241"/>
      <c r="BG44" s="241"/>
      <c r="BH44" s="329"/>
      <c r="BI44" s="241"/>
      <c r="BJ44" s="329"/>
      <c r="BK44" s="241"/>
      <c r="BL44" s="370"/>
      <c r="BM44" s="241"/>
      <c r="BN44" s="241"/>
      <c r="BO44" s="241"/>
      <c r="BP44" s="241"/>
      <c r="BQ44" s="257"/>
    </row>
    <row r="45" spans="2:69" ht="62.25" customHeight="1">
      <c r="B45" s="342">
        <v>12</v>
      </c>
      <c r="C45" s="357" t="s">
        <v>844</v>
      </c>
      <c r="D45" s="365" t="s">
        <v>845</v>
      </c>
      <c r="E45" s="258" t="s">
        <v>846</v>
      </c>
      <c r="F45" s="259" t="s">
        <v>847</v>
      </c>
      <c r="G45" s="357" t="s">
        <v>848</v>
      </c>
      <c r="H45" s="324" t="s">
        <v>806</v>
      </c>
      <c r="J45" s="324" t="s">
        <v>635</v>
      </c>
      <c r="K45" s="324" t="s">
        <v>635</v>
      </c>
      <c r="L45" s="324" t="s">
        <v>635</v>
      </c>
      <c r="M45" s="324" t="s">
        <v>635</v>
      </c>
      <c r="N45" s="324" t="s">
        <v>635</v>
      </c>
      <c r="O45" s="324" t="s">
        <v>635</v>
      </c>
      <c r="P45" s="324" t="s">
        <v>635</v>
      </c>
      <c r="Q45" s="324" t="s">
        <v>635</v>
      </c>
      <c r="R45" s="324" t="s">
        <v>634</v>
      </c>
      <c r="S45" s="324" t="s">
        <v>635</v>
      </c>
      <c r="T45" s="324" t="s">
        <v>635</v>
      </c>
      <c r="U45" s="324" t="s">
        <v>635</v>
      </c>
      <c r="V45" s="324" t="s">
        <v>635</v>
      </c>
      <c r="W45" s="324" t="s">
        <v>635</v>
      </c>
      <c r="X45" s="324" t="s">
        <v>635</v>
      </c>
      <c r="Y45" s="324" t="s">
        <v>634</v>
      </c>
      <c r="Z45" s="324" t="s">
        <v>635</v>
      </c>
      <c r="AA45" s="324" t="s">
        <v>634</v>
      </c>
      <c r="AB45" s="324" t="s">
        <v>634</v>
      </c>
      <c r="AC45" s="185"/>
      <c r="AD45" s="185"/>
      <c r="AE45" s="330" t="s">
        <v>822</v>
      </c>
      <c r="AF45" s="330">
        <v>20</v>
      </c>
      <c r="AG45" s="330" t="s">
        <v>752</v>
      </c>
      <c r="AH45" s="260" t="s">
        <v>849</v>
      </c>
      <c r="AI45" s="185" t="s">
        <v>637</v>
      </c>
      <c r="AJ45" s="184">
        <v>15</v>
      </c>
      <c r="AK45" s="185" t="s">
        <v>638</v>
      </c>
      <c r="AL45" s="184">
        <v>15</v>
      </c>
      <c r="AM45" s="185" t="s">
        <v>639</v>
      </c>
      <c r="AN45" s="184">
        <v>15</v>
      </c>
      <c r="AO45" s="185" t="s">
        <v>675</v>
      </c>
      <c r="AP45" s="184">
        <v>10</v>
      </c>
      <c r="AQ45" s="185" t="s">
        <v>641</v>
      </c>
      <c r="AR45" s="184">
        <v>15</v>
      </c>
      <c r="AS45" s="181" t="s">
        <v>642</v>
      </c>
      <c r="AT45" s="184">
        <v>15</v>
      </c>
      <c r="AU45" s="185" t="s">
        <v>643</v>
      </c>
      <c r="AV45" s="184">
        <v>10</v>
      </c>
      <c r="AW45" s="184">
        <v>95</v>
      </c>
      <c r="AX45" s="185"/>
      <c r="AY45" s="184" t="s">
        <v>677</v>
      </c>
      <c r="AZ45" s="185"/>
      <c r="BA45" s="185"/>
      <c r="BB45" s="185"/>
      <c r="BC45" s="185"/>
      <c r="BD45" s="330" t="s">
        <v>735</v>
      </c>
      <c r="BE45" s="324" t="s">
        <v>635</v>
      </c>
      <c r="BF45" s="330">
        <v>1</v>
      </c>
      <c r="BG45" s="330">
        <v>1</v>
      </c>
      <c r="BH45" s="330" t="s">
        <v>806</v>
      </c>
      <c r="BI45" s="330">
        <v>20</v>
      </c>
      <c r="BJ45" s="330" t="s">
        <v>822</v>
      </c>
      <c r="BK45" s="330">
        <v>20</v>
      </c>
      <c r="BL45" s="330" t="s">
        <v>752</v>
      </c>
      <c r="BM45" s="261" t="s">
        <v>850</v>
      </c>
      <c r="BN45" s="262" t="s">
        <v>851</v>
      </c>
      <c r="BO45" s="263" t="s">
        <v>852</v>
      </c>
      <c r="BP45" s="263" t="s">
        <v>853</v>
      </c>
      <c r="BQ45" s="185"/>
    </row>
    <row r="46" spans="2:69" ht="64.5" customHeight="1">
      <c r="B46" s="343"/>
      <c r="C46" s="358"/>
      <c r="D46" s="366"/>
      <c r="E46" s="264" t="s">
        <v>854</v>
      </c>
      <c r="F46" s="265" t="s">
        <v>855</v>
      </c>
      <c r="G46" s="358"/>
      <c r="H46" s="325"/>
      <c r="J46" s="325"/>
      <c r="K46" s="325"/>
      <c r="L46" s="325"/>
      <c r="M46" s="325"/>
      <c r="N46" s="325"/>
      <c r="O46" s="325"/>
      <c r="P46" s="325"/>
      <c r="Q46" s="325"/>
      <c r="R46" s="325"/>
      <c r="S46" s="325"/>
      <c r="T46" s="325"/>
      <c r="U46" s="325"/>
      <c r="V46" s="325"/>
      <c r="W46" s="325"/>
      <c r="X46" s="325"/>
      <c r="Y46" s="325"/>
      <c r="Z46" s="325"/>
      <c r="AA46" s="325"/>
      <c r="AB46" s="325"/>
      <c r="AC46" s="175"/>
      <c r="AD46" s="175"/>
      <c r="AE46" s="331"/>
      <c r="AF46" s="331"/>
      <c r="AG46" s="331"/>
      <c r="AH46" s="266" t="s">
        <v>856</v>
      </c>
      <c r="AI46" s="175" t="s">
        <v>637</v>
      </c>
      <c r="AJ46" s="190">
        <v>15</v>
      </c>
      <c r="AK46" s="175" t="s">
        <v>638</v>
      </c>
      <c r="AL46" s="190">
        <v>15</v>
      </c>
      <c r="AM46" s="175" t="s">
        <v>639</v>
      </c>
      <c r="AN46" s="190">
        <v>15</v>
      </c>
      <c r="AO46" s="175" t="s">
        <v>675</v>
      </c>
      <c r="AP46" s="190">
        <v>10</v>
      </c>
      <c r="AQ46" s="175" t="s">
        <v>641</v>
      </c>
      <c r="AR46" s="190">
        <v>15</v>
      </c>
      <c r="AS46" s="204" t="s">
        <v>642</v>
      </c>
      <c r="AT46" s="190">
        <v>15</v>
      </c>
      <c r="AU46" s="175" t="s">
        <v>643</v>
      </c>
      <c r="AV46" s="190">
        <v>10</v>
      </c>
      <c r="AW46" s="190">
        <v>95</v>
      </c>
      <c r="AX46" s="175"/>
      <c r="AY46" s="190" t="s">
        <v>677</v>
      </c>
      <c r="AZ46" s="175"/>
      <c r="BA46" s="175"/>
      <c r="BB46" s="175"/>
      <c r="BC46" s="175"/>
      <c r="BD46" s="331"/>
      <c r="BE46" s="325"/>
      <c r="BF46" s="331"/>
      <c r="BG46" s="331"/>
      <c r="BH46" s="331"/>
      <c r="BI46" s="331"/>
      <c r="BJ46" s="331"/>
      <c r="BK46" s="331"/>
      <c r="BL46" s="331"/>
      <c r="BM46" s="267" t="s">
        <v>857</v>
      </c>
      <c r="BN46" s="268" t="s">
        <v>851</v>
      </c>
      <c r="BO46" s="269" t="s">
        <v>852</v>
      </c>
      <c r="BP46" s="269" t="s">
        <v>853</v>
      </c>
      <c r="BQ46" s="175"/>
    </row>
    <row r="47" spans="2:69" ht="76.5" customHeight="1" thickBot="1">
      <c r="B47" s="394"/>
      <c r="C47" s="362"/>
      <c r="D47" s="395"/>
      <c r="E47" s="270" t="s">
        <v>858</v>
      </c>
      <c r="F47" s="271" t="s">
        <v>847</v>
      </c>
      <c r="G47" s="362"/>
      <c r="H47" s="393"/>
      <c r="J47" s="393"/>
      <c r="K47" s="393"/>
      <c r="L47" s="393"/>
      <c r="M47" s="393"/>
      <c r="N47" s="393"/>
      <c r="O47" s="393"/>
      <c r="P47" s="393"/>
      <c r="Q47" s="393"/>
      <c r="R47" s="393"/>
      <c r="S47" s="393"/>
      <c r="T47" s="393"/>
      <c r="U47" s="393"/>
      <c r="V47" s="393"/>
      <c r="W47" s="393"/>
      <c r="X47" s="393"/>
      <c r="Y47" s="393"/>
      <c r="Z47" s="393"/>
      <c r="AA47" s="393"/>
      <c r="AB47" s="393"/>
      <c r="AC47" s="206"/>
      <c r="AD47" s="206"/>
      <c r="AE47" s="389"/>
      <c r="AF47" s="389"/>
      <c r="AG47" s="389"/>
      <c r="AH47" s="272" t="s">
        <v>859</v>
      </c>
      <c r="AI47" s="206" t="s">
        <v>637</v>
      </c>
      <c r="AJ47" s="209">
        <v>15</v>
      </c>
      <c r="AK47" s="206" t="s">
        <v>638</v>
      </c>
      <c r="AL47" s="209">
        <v>15</v>
      </c>
      <c r="AM47" s="206" t="s">
        <v>639</v>
      </c>
      <c r="AN47" s="209">
        <v>15</v>
      </c>
      <c r="AO47" s="206" t="s">
        <v>675</v>
      </c>
      <c r="AP47" s="209">
        <v>10</v>
      </c>
      <c r="AQ47" s="206" t="s">
        <v>641</v>
      </c>
      <c r="AR47" s="209">
        <v>15</v>
      </c>
      <c r="AS47" s="251" t="s">
        <v>642</v>
      </c>
      <c r="AT47" s="209">
        <v>15</v>
      </c>
      <c r="AU47" s="206" t="s">
        <v>643</v>
      </c>
      <c r="AV47" s="209">
        <v>10</v>
      </c>
      <c r="AW47" s="209">
        <v>95</v>
      </c>
      <c r="AX47" s="206"/>
      <c r="AY47" s="209" t="s">
        <v>677</v>
      </c>
      <c r="AZ47" s="206"/>
      <c r="BA47" s="206"/>
      <c r="BB47" s="206"/>
      <c r="BC47" s="206"/>
      <c r="BD47" s="389"/>
      <c r="BE47" s="393"/>
      <c r="BF47" s="389"/>
      <c r="BG47" s="389"/>
      <c r="BH47" s="389"/>
      <c r="BI47" s="389"/>
      <c r="BJ47" s="389"/>
      <c r="BK47" s="389"/>
      <c r="BL47" s="389"/>
      <c r="BM47" s="273" t="s">
        <v>860</v>
      </c>
      <c r="BN47" s="274" t="s">
        <v>851</v>
      </c>
      <c r="BO47" s="275" t="s">
        <v>852</v>
      </c>
      <c r="BP47" s="275" t="s">
        <v>853</v>
      </c>
      <c r="BQ47" s="206"/>
    </row>
    <row r="48" spans="2:69" ht="39.75" customHeight="1">
      <c r="B48" s="324">
        <v>13</v>
      </c>
      <c r="C48" s="377" t="s">
        <v>861</v>
      </c>
      <c r="D48" s="365" t="s">
        <v>862</v>
      </c>
      <c r="E48" s="180" t="s">
        <v>863</v>
      </c>
      <c r="F48" s="180" t="s">
        <v>819</v>
      </c>
      <c r="G48" s="390" t="s">
        <v>864</v>
      </c>
      <c r="H48" s="330" t="s">
        <v>763</v>
      </c>
      <c r="I48" s="185"/>
      <c r="J48" s="324" t="s">
        <v>635</v>
      </c>
      <c r="K48" s="324" t="s">
        <v>634</v>
      </c>
      <c r="L48" s="324" t="s">
        <v>634</v>
      </c>
      <c r="M48" s="324" t="s">
        <v>634</v>
      </c>
      <c r="N48" s="324" t="s">
        <v>634</v>
      </c>
      <c r="O48" s="324" t="s">
        <v>635</v>
      </c>
      <c r="P48" s="324" t="s">
        <v>635</v>
      </c>
      <c r="Q48" s="324" t="s">
        <v>635</v>
      </c>
      <c r="R48" s="324" t="s">
        <v>634</v>
      </c>
      <c r="S48" s="324" t="s">
        <v>634</v>
      </c>
      <c r="T48" s="324" t="s">
        <v>635</v>
      </c>
      <c r="U48" s="324" t="s">
        <v>634</v>
      </c>
      <c r="V48" s="324" t="s">
        <v>634</v>
      </c>
      <c r="W48" s="324" t="s">
        <v>634</v>
      </c>
      <c r="X48" s="324" t="s">
        <v>634</v>
      </c>
      <c r="Y48" s="324" t="s">
        <v>634</v>
      </c>
      <c r="Z48" s="324" t="s">
        <v>634</v>
      </c>
      <c r="AA48" s="324" t="s">
        <v>634</v>
      </c>
      <c r="AB48" s="324" t="s">
        <v>634</v>
      </c>
      <c r="AC48" s="330">
        <v>5</v>
      </c>
      <c r="AD48" s="330">
        <v>5</v>
      </c>
      <c r="AE48" s="330" t="s">
        <v>677</v>
      </c>
      <c r="AF48" s="330">
        <v>10</v>
      </c>
      <c r="AG48" s="330" t="s">
        <v>802</v>
      </c>
      <c r="AH48" s="365" t="s">
        <v>865</v>
      </c>
      <c r="AI48" s="185"/>
      <c r="AJ48" s="184"/>
      <c r="AK48" s="185"/>
      <c r="AL48" s="184"/>
      <c r="AM48" s="185"/>
      <c r="AN48" s="184"/>
      <c r="AO48" s="185"/>
      <c r="AP48" s="184"/>
      <c r="AQ48" s="185"/>
      <c r="AR48" s="184"/>
      <c r="AS48" s="185"/>
      <c r="AT48" s="184"/>
      <c r="AU48" s="185"/>
      <c r="AV48" s="184"/>
      <c r="AW48" s="185"/>
      <c r="AX48" s="185"/>
      <c r="AY48" s="386" t="s">
        <v>735</v>
      </c>
      <c r="AZ48" s="185"/>
      <c r="BA48" s="185"/>
      <c r="BB48" s="185"/>
      <c r="BC48" s="185"/>
      <c r="BD48" s="330" t="s">
        <v>735</v>
      </c>
      <c r="BE48" s="324" t="s">
        <v>635</v>
      </c>
      <c r="BF48" s="185"/>
      <c r="BG48" s="185"/>
      <c r="BH48" s="330" t="s">
        <v>806</v>
      </c>
      <c r="BI48" s="185"/>
      <c r="BJ48" s="330" t="s">
        <v>822</v>
      </c>
      <c r="BK48" s="185"/>
      <c r="BL48" s="330" t="s">
        <v>752</v>
      </c>
      <c r="BM48" s="261" t="s">
        <v>850</v>
      </c>
      <c r="BN48" s="371" t="s">
        <v>851</v>
      </c>
      <c r="BO48" s="374" t="s">
        <v>852</v>
      </c>
      <c r="BP48" s="374" t="s">
        <v>853</v>
      </c>
      <c r="BQ48" s="248"/>
    </row>
    <row r="49" spans="2:69" ht="74.25" customHeight="1">
      <c r="B49" s="325"/>
      <c r="C49" s="378"/>
      <c r="D49" s="366"/>
      <c r="E49" s="186" t="s">
        <v>866</v>
      </c>
      <c r="F49" s="186" t="s">
        <v>819</v>
      </c>
      <c r="G49" s="391"/>
      <c r="H49" s="331"/>
      <c r="I49" s="175"/>
      <c r="J49" s="325"/>
      <c r="K49" s="325"/>
      <c r="L49" s="325"/>
      <c r="M49" s="325"/>
      <c r="N49" s="325"/>
      <c r="O49" s="325"/>
      <c r="P49" s="325"/>
      <c r="Q49" s="325"/>
      <c r="R49" s="325"/>
      <c r="S49" s="325"/>
      <c r="T49" s="325"/>
      <c r="U49" s="325"/>
      <c r="V49" s="325"/>
      <c r="W49" s="325"/>
      <c r="X49" s="325"/>
      <c r="Y49" s="325"/>
      <c r="Z49" s="325"/>
      <c r="AA49" s="325"/>
      <c r="AB49" s="325"/>
      <c r="AC49" s="331"/>
      <c r="AD49" s="331"/>
      <c r="AE49" s="331"/>
      <c r="AF49" s="331"/>
      <c r="AG49" s="331"/>
      <c r="AH49" s="366"/>
      <c r="AI49" s="175"/>
      <c r="AJ49" s="190"/>
      <c r="AK49" s="175"/>
      <c r="AL49" s="190"/>
      <c r="AM49" s="175"/>
      <c r="AN49" s="190"/>
      <c r="AO49" s="175"/>
      <c r="AP49" s="190"/>
      <c r="AQ49" s="175"/>
      <c r="AR49" s="190"/>
      <c r="AS49" s="175"/>
      <c r="AT49" s="190"/>
      <c r="AU49" s="175"/>
      <c r="AV49" s="190"/>
      <c r="AW49" s="175"/>
      <c r="AX49" s="175"/>
      <c r="AY49" s="387"/>
      <c r="AZ49" s="175"/>
      <c r="BA49" s="175"/>
      <c r="BB49" s="175"/>
      <c r="BC49" s="175"/>
      <c r="BD49" s="331"/>
      <c r="BE49" s="325"/>
      <c r="BF49" s="175"/>
      <c r="BG49" s="175"/>
      <c r="BH49" s="331"/>
      <c r="BI49" s="175"/>
      <c r="BJ49" s="331"/>
      <c r="BK49" s="175"/>
      <c r="BL49" s="331"/>
      <c r="BM49" s="267" t="s">
        <v>857</v>
      </c>
      <c r="BN49" s="372"/>
      <c r="BO49" s="375"/>
      <c r="BP49" s="375"/>
      <c r="BQ49" s="250"/>
    </row>
    <row r="50" spans="2:69" ht="66.75" customHeight="1" thickBot="1">
      <c r="B50" s="326"/>
      <c r="C50" s="379"/>
      <c r="D50" s="367"/>
      <c r="E50" s="225" t="s">
        <v>867</v>
      </c>
      <c r="F50" s="225" t="s">
        <v>819</v>
      </c>
      <c r="G50" s="392"/>
      <c r="H50" s="332"/>
      <c r="I50" s="241"/>
      <c r="J50" s="326"/>
      <c r="K50" s="326"/>
      <c r="L50" s="326"/>
      <c r="M50" s="326"/>
      <c r="N50" s="326"/>
      <c r="O50" s="326"/>
      <c r="P50" s="326"/>
      <c r="Q50" s="326"/>
      <c r="R50" s="326"/>
      <c r="S50" s="326"/>
      <c r="T50" s="326"/>
      <c r="U50" s="326"/>
      <c r="V50" s="326"/>
      <c r="W50" s="326"/>
      <c r="X50" s="326"/>
      <c r="Y50" s="326"/>
      <c r="Z50" s="326"/>
      <c r="AA50" s="326"/>
      <c r="AB50" s="326"/>
      <c r="AC50" s="332"/>
      <c r="AD50" s="332"/>
      <c r="AE50" s="332"/>
      <c r="AF50" s="332"/>
      <c r="AG50" s="332"/>
      <c r="AH50" s="367"/>
      <c r="AI50" s="241"/>
      <c r="AJ50" s="244"/>
      <c r="AK50" s="241"/>
      <c r="AL50" s="244"/>
      <c r="AM50" s="241"/>
      <c r="AN50" s="244"/>
      <c r="AO50" s="241"/>
      <c r="AP50" s="244"/>
      <c r="AQ50" s="241"/>
      <c r="AR50" s="244"/>
      <c r="AS50" s="241"/>
      <c r="AT50" s="244"/>
      <c r="AU50" s="241"/>
      <c r="AV50" s="244"/>
      <c r="AW50" s="241"/>
      <c r="AX50" s="241"/>
      <c r="AY50" s="388"/>
      <c r="AZ50" s="241"/>
      <c r="BA50" s="241"/>
      <c r="BB50" s="241"/>
      <c r="BC50" s="241"/>
      <c r="BD50" s="332"/>
      <c r="BE50" s="326"/>
      <c r="BF50" s="241"/>
      <c r="BG50" s="241"/>
      <c r="BH50" s="332"/>
      <c r="BI50" s="241"/>
      <c r="BJ50" s="332"/>
      <c r="BK50" s="241"/>
      <c r="BL50" s="332"/>
      <c r="BM50" s="276" t="s">
        <v>860</v>
      </c>
      <c r="BN50" s="373"/>
      <c r="BO50" s="376"/>
      <c r="BP50" s="376"/>
      <c r="BQ50" s="257"/>
    </row>
    <row r="51" spans="2:69" ht="44.25" customHeight="1">
      <c r="B51" s="342">
        <v>14</v>
      </c>
      <c r="C51" s="377" t="s">
        <v>868</v>
      </c>
      <c r="D51" s="365" t="s">
        <v>869</v>
      </c>
      <c r="E51" s="180" t="s">
        <v>870</v>
      </c>
      <c r="F51" s="380" t="s">
        <v>819</v>
      </c>
      <c r="G51" s="357" t="s">
        <v>871</v>
      </c>
      <c r="H51" s="327" t="s">
        <v>806</v>
      </c>
      <c r="I51" s="277"/>
      <c r="J51" s="383" t="s">
        <v>635</v>
      </c>
      <c r="K51" s="327" t="s">
        <v>635</v>
      </c>
      <c r="L51" s="327" t="s">
        <v>635</v>
      </c>
      <c r="M51" s="327" t="s">
        <v>634</v>
      </c>
      <c r="N51" s="327" t="s">
        <v>634</v>
      </c>
      <c r="O51" s="327" t="s">
        <v>635</v>
      </c>
      <c r="P51" s="327" t="s">
        <v>635</v>
      </c>
      <c r="Q51" s="327" t="s">
        <v>634</v>
      </c>
      <c r="R51" s="327" t="s">
        <v>634</v>
      </c>
      <c r="S51" s="327" t="s">
        <v>634</v>
      </c>
      <c r="T51" s="327" t="s">
        <v>635</v>
      </c>
      <c r="U51" s="327" t="s">
        <v>635</v>
      </c>
      <c r="V51" s="327" t="s">
        <v>635</v>
      </c>
      <c r="W51" s="327" t="s">
        <v>634</v>
      </c>
      <c r="X51" s="324" t="s">
        <v>635</v>
      </c>
      <c r="Y51" s="324" t="s">
        <v>634</v>
      </c>
      <c r="Z51" s="324" t="s">
        <v>634</v>
      </c>
      <c r="AA51" s="324" t="s">
        <v>634</v>
      </c>
      <c r="AB51" s="324" t="s">
        <v>634</v>
      </c>
      <c r="AC51" s="330">
        <v>9</v>
      </c>
      <c r="AD51" s="330">
        <v>10</v>
      </c>
      <c r="AE51" s="330" t="s">
        <v>768</v>
      </c>
      <c r="AF51" s="330">
        <v>10</v>
      </c>
      <c r="AG51" s="330" t="s">
        <v>802</v>
      </c>
      <c r="AH51" s="185"/>
      <c r="AI51" s="185"/>
      <c r="AJ51" s="184"/>
      <c r="AK51" s="185"/>
      <c r="AL51" s="184"/>
      <c r="AM51" s="185"/>
      <c r="AN51" s="184"/>
      <c r="AO51" s="185"/>
      <c r="AP51" s="184"/>
      <c r="AQ51" s="185"/>
      <c r="AR51" s="184"/>
      <c r="AS51" s="185"/>
      <c r="AT51" s="184"/>
      <c r="AU51" s="185"/>
      <c r="AV51" s="184"/>
      <c r="AW51" s="185"/>
      <c r="AX51" s="185"/>
      <c r="AY51" s="368" t="s">
        <v>735</v>
      </c>
      <c r="AZ51" s="324"/>
      <c r="BA51" s="330"/>
      <c r="BB51" s="330">
        <v>1</v>
      </c>
      <c r="BC51" s="330" t="s">
        <v>806</v>
      </c>
      <c r="BD51" s="330" t="s">
        <v>735</v>
      </c>
      <c r="BE51" s="330" t="s">
        <v>635</v>
      </c>
      <c r="BF51" s="330">
        <v>10</v>
      </c>
      <c r="BG51" s="330" t="s">
        <v>802</v>
      </c>
      <c r="BH51" s="365" t="s">
        <v>806</v>
      </c>
      <c r="BI51" s="185"/>
      <c r="BJ51" s="324" t="s">
        <v>768</v>
      </c>
      <c r="BK51" s="185"/>
      <c r="BL51" s="324" t="s">
        <v>802</v>
      </c>
      <c r="BM51" s="357" t="s">
        <v>872</v>
      </c>
      <c r="BN51" s="355" t="s">
        <v>873</v>
      </c>
      <c r="BO51" s="324" t="s">
        <v>874</v>
      </c>
      <c r="BP51" s="357" t="s">
        <v>875</v>
      </c>
      <c r="BQ51" s="359" t="s">
        <v>876</v>
      </c>
    </row>
    <row r="52" spans="2:69" ht="69" customHeight="1">
      <c r="B52" s="343"/>
      <c r="C52" s="378"/>
      <c r="D52" s="366"/>
      <c r="E52" s="186" t="s">
        <v>877</v>
      </c>
      <c r="F52" s="381"/>
      <c r="G52" s="358"/>
      <c r="H52" s="328"/>
      <c r="I52" s="278"/>
      <c r="J52" s="384"/>
      <c r="K52" s="328"/>
      <c r="L52" s="328"/>
      <c r="M52" s="328"/>
      <c r="N52" s="328"/>
      <c r="O52" s="328"/>
      <c r="P52" s="328"/>
      <c r="Q52" s="328"/>
      <c r="R52" s="328"/>
      <c r="S52" s="328"/>
      <c r="T52" s="328"/>
      <c r="U52" s="328"/>
      <c r="V52" s="328"/>
      <c r="W52" s="328"/>
      <c r="X52" s="325"/>
      <c r="Y52" s="325"/>
      <c r="Z52" s="325"/>
      <c r="AA52" s="325"/>
      <c r="AB52" s="325"/>
      <c r="AC52" s="331"/>
      <c r="AD52" s="331"/>
      <c r="AE52" s="331"/>
      <c r="AF52" s="331"/>
      <c r="AG52" s="331"/>
      <c r="AH52" s="203" t="s">
        <v>878</v>
      </c>
      <c r="AI52" s="175"/>
      <c r="AJ52" s="190"/>
      <c r="AK52" s="175"/>
      <c r="AL52" s="190"/>
      <c r="AM52" s="175"/>
      <c r="AN52" s="190"/>
      <c r="AO52" s="175"/>
      <c r="AP52" s="190"/>
      <c r="AQ52" s="175"/>
      <c r="AR52" s="190"/>
      <c r="AS52" s="175"/>
      <c r="AT52" s="190"/>
      <c r="AU52" s="175"/>
      <c r="AV52" s="190"/>
      <c r="AW52" s="175"/>
      <c r="AX52" s="175"/>
      <c r="AY52" s="369"/>
      <c r="AZ52" s="325"/>
      <c r="BA52" s="331"/>
      <c r="BB52" s="331"/>
      <c r="BC52" s="331"/>
      <c r="BD52" s="331"/>
      <c r="BE52" s="331"/>
      <c r="BF52" s="331"/>
      <c r="BG52" s="331"/>
      <c r="BH52" s="366"/>
      <c r="BI52" s="175"/>
      <c r="BJ52" s="325"/>
      <c r="BK52" s="175"/>
      <c r="BL52" s="325"/>
      <c r="BM52" s="358"/>
      <c r="BN52" s="356"/>
      <c r="BO52" s="325"/>
      <c r="BP52" s="358"/>
      <c r="BQ52" s="360"/>
    </row>
    <row r="53" spans="2:69" ht="46.5" customHeight="1">
      <c r="B53" s="343"/>
      <c r="C53" s="378"/>
      <c r="D53" s="366"/>
      <c r="E53" s="186" t="s">
        <v>879</v>
      </c>
      <c r="F53" s="381"/>
      <c r="G53" s="358"/>
      <c r="H53" s="328"/>
      <c r="I53" s="278"/>
      <c r="J53" s="384"/>
      <c r="K53" s="328"/>
      <c r="L53" s="328"/>
      <c r="M53" s="328"/>
      <c r="N53" s="328"/>
      <c r="O53" s="328"/>
      <c r="P53" s="328"/>
      <c r="Q53" s="328"/>
      <c r="R53" s="328"/>
      <c r="S53" s="328"/>
      <c r="T53" s="328"/>
      <c r="U53" s="328"/>
      <c r="V53" s="328"/>
      <c r="W53" s="328"/>
      <c r="X53" s="325"/>
      <c r="Y53" s="325"/>
      <c r="Z53" s="325"/>
      <c r="AA53" s="325"/>
      <c r="AB53" s="325"/>
      <c r="AC53" s="331"/>
      <c r="AD53" s="331"/>
      <c r="AE53" s="331"/>
      <c r="AF53" s="331"/>
      <c r="AG53" s="331"/>
      <c r="AH53" s="203" t="s">
        <v>880</v>
      </c>
      <c r="AI53" s="175"/>
      <c r="AJ53" s="190"/>
      <c r="AK53" s="175"/>
      <c r="AL53" s="190"/>
      <c r="AM53" s="175"/>
      <c r="AN53" s="190"/>
      <c r="AO53" s="175"/>
      <c r="AP53" s="190"/>
      <c r="AQ53" s="175"/>
      <c r="AR53" s="190"/>
      <c r="AS53" s="175"/>
      <c r="AT53" s="190"/>
      <c r="AU53" s="175"/>
      <c r="AV53" s="190"/>
      <c r="AW53" s="175"/>
      <c r="AX53" s="175"/>
      <c r="AY53" s="369"/>
      <c r="AZ53" s="325"/>
      <c r="BA53" s="331"/>
      <c r="BB53" s="331"/>
      <c r="BC53" s="331"/>
      <c r="BD53" s="331"/>
      <c r="BE53" s="331"/>
      <c r="BF53" s="331"/>
      <c r="BG53" s="331"/>
      <c r="BH53" s="366"/>
      <c r="BI53" s="175"/>
      <c r="BJ53" s="325"/>
      <c r="BK53" s="175"/>
      <c r="BL53" s="325"/>
      <c r="BM53" s="358"/>
      <c r="BN53" s="356"/>
      <c r="BO53" s="325"/>
      <c r="BP53" s="358"/>
      <c r="BQ53" s="360"/>
    </row>
    <row r="54" spans="2:69" ht="98.25" customHeight="1">
      <c r="B54" s="343"/>
      <c r="C54" s="378"/>
      <c r="D54" s="366"/>
      <c r="E54" s="362" t="s">
        <v>881</v>
      </c>
      <c r="F54" s="381"/>
      <c r="G54" s="358"/>
      <c r="H54" s="328"/>
      <c r="I54" s="278"/>
      <c r="J54" s="384"/>
      <c r="K54" s="328"/>
      <c r="L54" s="328"/>
      <c r="M54" s="328"/>
      <c r="N54" s="328"/>
      <c r="O54" s="328"/>
      <c r="P54" s="328"/>
      <c r="Q54" s="328"/>
      <c r="R54" s="328"/>
      <c r="S54" s="328"/>
      <c r="T54" s="328"/>
      <c r="U54" s="328"/>
      <c r="V54" s="328"/>
      <c r="W54" s="328"/>
      <c r="X54" s="325"/>
      <c r="Y54" s="325"/>
      <c r="Z54" s="325"/>
      <c r="AA54" s="325"/>
      <c r="AB54" s="325"/>
      <c r="AC54" s="331"/>
      <c r="AD54" s="331"/>
      <c r="AE54" s="331"/>
      <c r="AF54" s="331"/>
      <c r="AG54" s="331"/>
      <c r="AH54" s="356" t="s">
        <v>882</v>
      </c>
      <c r="AI54" s="175"/>
      <c r="AJ54" s="190"/>
      <c r="AK54" s="175"/>
      <c r="AL54" s="190"/>
      <c r="AM54" s="175"/>
      <c r="AN54" s="190"/>
      <c r="AO54" s="175"/>
      <c r="AP54" s="190"/>
      <c r="AQ54" s="175"/>
      <c r="AR54" s="190"/>
      <c r="AS54" s="175"/>
      <c r="AT54" s="190"/>
      <c r="AU54" s="175"/>
      <c r="AV54" s="190"/>
      <c r="AW54" s="175"/>
      <c r="AX54" s="175"/>
      <c r="AY54" s="369"/>
      <c r="AZ54" s="325"/>
      <c r="BA54" s="331"/>
      <c r="BB54" s="331"/>
      <c r="BC54" s="331"/>
      <c r="BD54" s="331"/>
      <c r="BE54" s="331"/>
      <c r="BF54" s="331"/>
      <c r="BG54" s="331"/>
      <c r="BH54" s="366"/>
      <c r="BI54" s="175"/>
      <c r="BJ54" s="325"/>
      <c r="BK54" s="175"/>
      <c r="BL54" s="325"/>
      <c r="BM54" s="358" t="s">
        <v>883</v>
      </c>
      <c r="BN54" s="325" t="s">
        <v>873</v>
      </c>
      <c r="BO54" s="325" t="s">
        <v>874</v>
      </c>
      <c r="BP54" s="358" t="s">
        <v>884</v>
      </c>
      <c r="BQ54" s="360"/>
    </row>
    <row r="55" spans="2:69" ht="140.25" customHeight="1" thickBot="1">
      <c r="B55" s="344"/>
      <c r="C55" s="379"/>
      <c r="D55" s="367"/>
      <c r="E55" s="354"/>
      <c r="F55" s="382"/>
      <c r="G55" s="364"/>
      <c r="H55" s="329"/>
      <c r="I55" s="279"/>
      <c r="J55" s="385"/>
      <c r="K55" s="329"/>
      <c r="L55" s="329"/>
      <c r="M55" s="329"/>
      <c r="N55" s="329"/>
      <c r="O55" s="329"/>
      <c r="P55" s="329"/>
      <c r="Q55" s="329"/>
      <c r="R55" s="329"/>
      <c r="S55" s="329"/>
      <c r="T55" s="329"/>
      <c r="U55" s="329"/>
      <c r="V55" s="329"/>
      <c r="W55" s="329"/>
      <c r="X55" s="326"/>
      <c r="Y55" s="326"/>
      <c r="Z55" s="326"/>
      <c r="AA55" s="326"/>
      <c r="AB55" s="326"/>
      <c r="AC55" s="332"/>
      <c r="AD55" s="332"/>
      <c r="AE55" s="332"/>
      <c r="AF55" s="332"/>
      <c r="AG55" s="332"/>
      <c r="AH55" s="363"/>
      <c r="AI55" s="241"/>
      <c r="AJ55" s="244"/>
      <c r="AK55" s="241"/>
      <c r="AL55" s="244"/>
      <c r="AM55" s="241"/>
      <c r="AN55" s="244"/>
      <c r="AO55" s="241"/>
      <c r="AP55" s="244"/>
      <c r="AQ55" s="241"/>
      <c r="AR55" s="244"/>
      <c r="AS55" s="241"/>
      <c r="AT55" s="244"/>
      <c r="AU55" s="241"/>
      <c r="AV55" s="244"/>
      <c r="AW55" s="241"/>
      <c r="AX55" s="241"/>
      <c r="AY55" s="370"/>
      <c r="AZ55" s="326"/>
      <c r="BA55" s="332"/>
      <c r="BB55" s="332"/>
      <c r="BC55" s="332"/>
      <c r="BD55" s="332"/>
      <c r="BE55" s="332"/>
      <c r="BF55" s="332"/>
      <c r="BG55" s="332"/>
      <c r="BH55" s="367"/>
      <c r="BI55" s="241"/>
      <c r="BJ55" s="326"/>
      <c r="BK55" s="241"/>
      <c r="BL55" s="326"/>
      <c r="BM55" s="364"/>
      <c r="BN55" s="326"/>
      <c r="BO55" s="326"/>
      <c r="BP55" s="364"/>
      <c r="BQ55" s="361"/>
    </row>
    <row r="56" spans="2:69" ht="30" customHeight="1">
      <c r="B56" s="342">
        <v>15</v>
      </c>
      <c r="C56" s="345" t="s">
        <v>885</v>
      </c>
      <c r="D56" s="348" t="s">
        <v>886</v>
      </c>
      <c r="E56" s="180" t="s">
        <v>887</v>
      </c>
      <c r="F56" s="351" t="s">
        <v>888</v>
      </c>
      <c r="G56" s="348" t="s">
        <v>889</v>
      </c>
      <c r="H56" s="327" t="s">
        <v>806</v>
      </c>
      <c r="I56" s="185"/>
      <c r="J56" s="327" t="s">
        <v>635</v>
      </c>
      <c r="K56" s="327" t="s">
        <v>634</v>
      </c>
      <c r="L56" s="327" t="s">
        <v>634</v>
      </c>
      <c r="M56" s="327" t="s">
        <v>634</v>
      </c>
      <c r="N56" s="327" t="s">
        <v>635</v>
      </c>
      <c r="O56" s="327" t="s">
        <v>634</v>
      </c>
      <c r="P56" s="327" t="s">
        <v>635</v>
      </c>
      <c r="Q56" s="327" t="s">
        <v>635</v>
      </c>
      <c r="R56" s="327" t="s">
        <v>634</v>
      </c>
      <c r="S56" s="327" t="s">
        <v>635</v>
      </c>
      <c r="T56" s="327" t="s">
        <v>635</v>
      </c>
      <c r="U56" s="327" t="s">
        <v>635</v>
      </c>
      <c r="V56" s="327" t="s">
        <v>635</v>
      </c>
      <c r="W56" s="327" t="s">
        <v>635</v>
      </c>
      <c r="X56" s="327" t="s">
        <v>635</v>
      </c>
      <c r="Y56" s="327" t="s">
        <v>634</v>
      </c>
      <c r="Z56" s="327" t="s">
        <v>634</v>
      </c>
      <c r="AA56" s="327" t="s">
        <v>634</v>
      </c>
      <c r="AB56" s="327" t="s">
        <v>634</v>
      </c>
      <c r="AC56" s="192">
        <v>10</v>
      </c>
      <c r="AD56" s="192">
        <v>10</v>
      </c>
      <c r="AE56" s="330" t="s">
        <v>768</v>
      </c>
      <c r="AF56" s="192">
        <v>10</v>
      </c>
      <c r="AG56" s="333" t="s">
        <v>802</v>
      </c>
      <c r="AH56" s="280" t="s">
        <v>890</v>
      </c>
      <c r="AI56" s="281" t="s">
        <v>637</v>
      </c>
      <c r="AJ56" s="282">
        <v>15</v>
      </c>
      <c r="AK56" s="281" t="s">
        <v>638</v>
      </c>
      <c r="AL56" s="282">
        <v>15</v>
      </c>
      <c r="AM56" s="281" t="s">
        <v>639</v>
      </c>
      <c r="AN56" s="282">
        <v>15</v>
      </c>
      <c r="AO56" s="281" t="s">
        <v>640</v>
      </c>
      <c r="AP56" s="282">
        <v>15</v>
      </c>
      <c r="AQ56" s="281" t="s">
        <v>641</v>
      </c>
      <c r="AR56" s="282">
        <v>15</v>
      </c>
      <c r="AS56" s="280" t="s">
        <v>642</v>
      </c>
      <c r="AT56" s="282">
        <v>15</v>
      </c>
      <c r="AU56" s="281" t="s">
        <v>643</v>
      </c>
      <c r="AV56" s="282">
        <v>10</v>
      </c>
      <c r="AW56" s="282">
        <v>100</v>
      </c>
      <c r="AX56" s="185"/>
      <c r="AY56" s="336" t="s">
        <v>645</v>
      </c>
      <c r="AZ56" s="339"/>
      <c r="BA56" s="282"/>
      <c r="BB56" s="185"/>
      <c r="BC56" s="185"/>
      <c r="BD56" s="324" t="s">
        <v>735</v>
      </c>
      <c r="BE56" s="324" t="s">
        <v>635</v>
      </c>
      <c r="BF56" s="185"/>
      <c r="BG56" s="185"/>
      <c r="BH56" s="318"/>
      <c r="BI56" s="185"/>
      <c r="BJ56" s="318"/>
      <c r="BK56" s="185"/>
      <c r="BL56" s="318"/>
      <c r="BM56" s="318"/>
      <c r="BN56" s="318"/>
      <c r="BO56" s="318"/>
      <c r="BP56" s="318"/>
      <c r="BQ56" s="321"/>
    </row>
    <row r="57" spans="2:69" ht="48">
      <c r="B57" s="343"/>
      <c r="C57" s="346"/>
      <c r="D57" s="349"/>
      <c r="E57" s="186" t="s">
        <v>891</v>
      </c>
      <c r="F57" s="352"/>
      <c r="G57" s="349"/>
      <c r="H57" s="328"/>
      <c r="I57" s="175"/>
      <c r="J57" s="328"/>
      <c r="K57" s="328"/>
      <c r="L57" s="328"/>
      <c r="M57" s="328"/>
      <c r="N57" s="328"/>
      <c r="O57" s="328"/>
      <c r="P57" s="328"/>
      <c r="Q57" s="328"/>
      <c r="R57" s="328"/>
      <c r="S57" s="328"/>
      <c r="T57" s="328"/>
      <c r="U57" s="328"/>
      <c r="V57" s="328"/>
      <c r="W57" s="328"/>
      <c r="X57" s="328"/>
      <c r="Y57" s="328"/>
      <c r="Z57" s="328"/>
      <c r="AA57" s="328"/>
      <c r="AB57" s="328"/>
      <c r="AC57" s="197"/>
      <c r="AD57" s="197"/>
      <c r="AE57" s="331"/>
      <c r="AF57" s="197"/>
      <c r="AG57" s="334"/>
      <c r="AH57" s="283" t="s">
        <v>892</v>
      </c>
      <c r="AI57" s="284" t="s">
        <v>637</v>
      </c>
      <c r="AJ57" s="285">
        <v>15</v>
      </c>
      <c r="AK57" s="284" t="s">
        <v>638</v>
      </c>
      <c r="AL57" s="285">
        <v>15</v>
      </c>
      <c r="AM57" s="284" t="s">
        <v>639</v>
      </c>
      <c r="AN57" s="285">
        <v>15</v>
      </c>
      <c r="AO57" s="284" t="s">
        <v>640</v>
      </c>
      <c r="AP57" s="285">
        <v>15</v>
      </c>
      <c r="AQ57" s="284" t="s">
        <v>641</v>
      </c>
      <c r="AR57" s="285">
        <v>15</v>
      </c>
      <c r="AS57" s="283" t="s">
        <v>642</v>
      </c>
      <c r="AT57" s="285">
        <v>15</v>
      </c>
      <c r="AU57" s="284" t="s">
        <v>643</v>
      </c>
      <c r="AV57" s="285">
        <v>10</v>
      </c>
      <c r="AW57" s="285">
        <v>100</v>
      </c>
      <c r="AX57" s="175"/>
      <c r="AY57" s="337"/>
      <c r="AZ57" s="340"/>
      <c r="BA57" s="285"/>
      <c r="BB57" s="175"/>
      <c r="BC57" s="175"/>
      <c r="BD57" s="325"/>
      <c r="BE57" s="325"/>
      <c r="BF57" s="175"/>
      <c r="BG57" s="175"/>
      <c r="BH57" s="319"/>
      <c r="BI57" s="175"/>
      <c r="BJ57" s="319"/>
      <c r="BK57" s="175"/>
      <c r="BL57" s="319"/>
      <c r="BM57" s="319"/>
      <c r="BN57" s="319"/>
      <c r="BO57" s="319"/>
      <c r="BP57" s="319"/>
      <c r="BQ57" s="322"/>
    </row>
    <row r="58" spans="2:69" ht="48">
      <c r="B58" s="343"/>
      <c r="C58" s="346"/>
      <c r="D58" s="349"/>
      <c r="E58" s="186" t="s">
        <v>893</v>
      </c>
      <c r="F58" s="352"/>
      <c r="G58" s="349"/>
      <c r="H58" s="328"/>
      <c r="I58" s="175"/>
      <c r="J58" s="328"/>
      <c r="K58" s="328"/>
      <c r="L58" s="328"/>
      <c r="M58" s="328"/>
      <c r="N58" s="328"/>
      <c r="O58" s="328"/>
      <c r="P58" s="328"/>
      <c r="Q58" s="328"/>
      <c r="R58" s="328"/>
      <c r="S58" s="328"/>
      <c r="T58" s="328"/>
      <c r="U58" s="328"/>
      <c r="V58" s="328"/>
      <c r="W58" s="328"/>
      <c r="X58" s="328"/>
      <c r="Y58" s="328"/>
      <c r="Z58" s="328"/>
      <c r="AA58" s="328"/>
      <c r="AB58" s="328"/>
      <c r="AC58" s="197"/>
      <c r="AD58" s="197"/>
      <c r="AE58" s="331"/>
      <c r="AF58" s="197"/>
      <c r="AG58" s="334"/>
      <c r="AH58" s="283" t="s">
        <v>894</v>
      </c>
      <c r="AI58" s="284" t="s">
        <v>637</v>
      </c>
      <c r="AJ58" s="285">
        <v>15</v>
      </c>
      <c r="AK58" s="284" t="s">
        <v>638</v>
      </c>
      <c r="AL58" s="285">
        <v>15</v>
      </c>
      <c r="AM58" s="284" t="s">
        <v>639</v>
      </c>
      <c r="AN58" s="285">
        <v>15</v>
      </c>
      <c r="AO58" s="284" t="s">
        <v>640</v>
      </c>
      <c r="AP58" s="285">
        <v>15</v>
      </c>
      <c r="AQ58" s="284" t="s">
        <v>641</v>
      </c>
      <c r="AR58" s="285">
        <v>15</v>
      </c>
      <c r="AS58" s="283" t="s">
        <v>642</v>
      </c>
      <c r="AT58" s="285">
        <v>15</v>
      </c>
      <c r="AU58" s="284" t="s">
        <v>643</v>
      </c>
      <c r="AV58" s="285">
        <v>10</v>
      </c>
      <c r="AW58" s="285">
        <v>100</v>
      </c>
      <c r="AX58" s="175"/>
      <c r="AY58" s="337"/>
      <c r="AZ58" s="340"/>
      <c r="BA58" s="285"/>
      <c r="BB58" s="175"/>
      <c r="BC58" s="175"/>
      <c r="BD58" s="325"/>
      <c r="BE58" s="325"/>
      <c r="BF58" s="175"/>
      <c r="BG58" s="175"/>
      <c r="BH58" s="319"/>
      <c r="BI58" s="175"/>
      <c r="BJ58" s="319"/>
      <c r="BK58" s="175"/>
      <c r="BL58" s="319"/>
      <c r="BM58" s="319"/>
      <c r="BN58" s="319"/>
      <c r="BO58" s="319"/>
      <c r="BP58" s="319"/>
      <c r="BQ58" s="322"/>
    </row>
    <row r="59" spans="2:69" ht="48">
      <c r="B59" s="343"/>
      <c r="C59" s="346"/>
      <c r="D59" s="349"/>
      <c r="E59" s="186" t="s">
        <v>895</v>
      </c>
      <c r="F59" s="352"/>
      <c r="G59" s="349"/>
      <c r="H59" s="328"/>
      <c r="I59" s="175"/>
      <c r="J59" s="328"/>
      <c r="K59" s="328"/>
      <c r="L59" s="328"/>
      <c r="M59" s="328"/>
      <c r="N59" s="328"/>
      <c r="O59" s="328"/>
      <c r="P59" s="328"/>
      <c r="Q59" s="328"/>
      <c r="R59" s="328"/>
      <c r="S59" s="328"/>
      <c r="T59" s="328"/>
      <c r="U59" s="328"/>
      <c r="V59" s="328"/>
      <c r="W59" s="328"/>
      <c r="X59" s="328"/>
      <c r="Y59" s="328"/>
      <c r="Z59" s="328"/>
      <c r="AA59" s="328"/>
      <c r="AB59" s="328"/>
      <c r="AC59" s="197"/>
      <c r="AD59" s="197"/>
      <c r="AE59" s="331"/>
      <c r="AF59" s="197"/>
      <c r="AG59" s="334"/>
      <c r="AH59" s="284" t="s">
        <v>896</v>
      </c>
      <c r="AI59" s="284" t="s">
        <v>637</v>
      </c>
      <c r="AJ59" s="285">
        <v>15</v>
      </c>
      <c r="AK59" s="284" t="s">
        <v>638</v>
      </c>
      <c r="AL59" s="285">
        <v>15</v>
      </c>
      <c r="AM59" s="284" t="s">
        <v>639</v>
      </c>
      <c r="AN59" s="285">
        <v>15</v>
      </c>
      <c r="AO59" s="284" t="s">
        <v>640</v>
      </c>
      <c r="AP59" s="285">
        <v>15</v>
      </c>
      <c r="AQ59" s="284" t="s">
        <v>641</v>
      </c>
      <c r="AR59" s="285">
        <v>15</v>
      </c>
      <c r="AS59" s="283" t="s">
        <v>642</v>
      </c>
      <c r="AT59" s="285">
        <v>15</v>
      </c>
      <c r="AU59" s="284" t="s">
        <v>643</v>
      </c>
      <c r="AV59" s="285">
        <v>10</v>
      </c>
      <c r="AW59" s="285">
        <v>100</v>
      </c>
      <c r="AX59" s="175"/>
      <c r="AY59" s="337"/>
      <c r="AZ59" s="340"/>
      <c r="BA59" s="285"/>
      <c r="BB59" s="175"/>
      <c r="BC59" s="175"/>
      <c r="BD59" s="325"/>
      <c r="BE59" s="325"/>
      <c r="BF59" s="175"/>
      <c r="BG59" s="175"/>
      <c r="BH59" s="319"/>
      <c r="BI59" s="175"/>
      <c r="BJ59" s="319"/>
      <c r="BK59" s="175"/>
      <c r="BL59" s="319"/>
      <c r="BM59" s="319"/>
      <c r="BN59" s="319"/>
      <c r="BO59" s="319"/>
      <c r="BP59" s="319"/>
      <c r="BQ59" s="322"/>
    </row>
    <row r="60" spans="2:69" ht="49" thickBot="1">
      <c r="B60" s="344"/>
      <c r="C60" s="347"/>
      <c r="D60" s="350"/>
      <c r="E60" s="241"/>
      <c r="F60" s="353"/>
      <c r="G60" s="354"/>
      <c r="H60" s="329"/>
      <c r="I60" s="241"/>
      <c r="J60" s="329"/>
      <c r="K60" s="329"/>
      <c r="L60" s="329"/>
      <c r="M60" s="329"/>
      <c r="N60" s="329"/>
      <c r="O60" s="329"/>
      <c r="P60" s="329"/>
      <c r="Q60" s="329"/>
      <c r="R60" s="329"/>
      <c r="S60" s="329"/>
      <c r="T60" s="329"/>
      <c r="U60" s="329"/>
      <c r="V60" s="329"/>
      <c r="W60" s="329"/>
      <c r="X60" s="329"/>
      <c r="Y60" s="329"/>
      <c r="Z60" s="329"/>
      <c r="AA60" s="329"/>
      <c r="AB60" s="329"/>
      <c r="AC60" s="241"/>
      <c r="AD60" s="241"/>
      <c r="AE60" s="332"/>
      <c r="AF60" s="241"/>
      <c r="AG60" s="335"/>
      <c r="AH60" s="286" t="s">
        <v>897</v>
      </c>
      <c r="AI60" s="286" t="s">
        <v>637</v>
      </c>
      <c r="AJ60" s="287">
        <v>15</v>
      </c>
      <c r="AK60" s="286" t="s">
        <v>638</v>
      </c>
      <c r="AL60" s="287">
        <v>15</v>
      </c>
      <c r="AM60" s="286" t="s">
        <v>639</v>
      </c>
      <c r="AN60" s="287">
        <v>15</v>
      </c>
      <c r="AO60" s="286" t="s">
        <v>640</v>
      </c>
      <c r="AP60" s="287">
        <v>15</v>
      </c>
      <c r="AQ60" s="286" t="s">
        <v>641</v>
      </c>
      <c r="AR60" s="287">
        <v>15</v>
      </c>
      <c r="AS60" s="288" t="s">
        <v>642</v>
      </c>
      <c r="AT60" s="287">
        <v>15</v>
      </c>
      <c r="AU60" s="286" t="s">
        <v>643</v>
      </c>
      <c r="AV60" s="287">
        <v>10</v>
      </c>
      <c r="AW60" s="287">
        <v>100</v>
      </c>
      <c r="AX60" s="241"/>
      <c r="AY60" s="338"/>
      <c r="AZ60" s="341"/>
      <c r="BA60" s="287"/>
      <c r="BB60" s="241"/>
      <c r="BC60" s="241"/>
      <c r="BD60" s="326"/>
      <c r="BE60" s="326"/>
      <c r="BF60" s="241"/>
      <c r="BG60" s="241"/>
      <c r="BH60" s="320"/>
      <c r="BI60" s="241"/>
      <c r="BJ60" s="320"/>
      <c r="BK60" s="241"/>
      <c r="BL60" s="320"/>
      <c r="BM60" s="320"/>
      <c r="BN60" s="320"/>
      <c r="BO60" s="320"/>
      <c r="BP60" s="320"/>
      <c r="BQ60" s="323"/>
    </row>
  </sheetData>
  <sheetProtection formatCells="0" formatColumns="0" formatRows="0" insertColumns="0" insertRows="0" insertHyperlinks="0" deleteRows="0" sort="0" autoFilter="0" pivotTables="0"/>
  <dataConsolidate/>
  <mergeCells count="599">
    <mergeCell ref="AR7:AR9"/>
    <mergeCell ref="H7:AG7"/>
    <mergeCell ref="AH7:AH9"/>
    <mergeCell ref="AI7:AI9"/>
    <mergeCell ref="AJ7:AJ9"/>
    <mergeCell ref="AK7:AK9"/>
    <mergeCell ref="AL7:AL9"/>
    <mergeCell ref="B2:C5"/>
    <mergeCell ref="D2:F3"/>
    <mergeCell ref="D4:F5"/>
    <mergeCell ref="G4:G5"/>
    <mergeCell ref="B7:B9"/>
    <mergeCell ref="C7:C9"/>
    <mergeCell ref="D7:D9"/>
    <mergeCell ref="E7:E9"/>
    <mergeCell ref="F7:F9"/>
    <mergeCell ref="G7:G9"/>
    <mergeCell ref="BF7:BL8"/>
    <mergeCell ref="BM7:BQ8"/>
    <mergeCell ref="H8:H9"/>
    <mergeCell ref="J8:AB8"/>
    <mergeCell ref="AE8:AE9"/>
    <mergeCell ref="AG8:AG9"/>
    <mergeCell ref="BF9:BG9"/>
    <mergeCell ref="AY7:AY9"/>
    <mergeCell ref="AZ7:AZ9"/>
    <mergeCell ref="BA7:BA9"/>
    <mergeCell ref="BB7:BC9"/>
    <mergeCell ref="BD7:BD9"/>
    <mergeCell ref="BE7:BE9"/>
    <mergeCell ref="AS7:AS9"/>
    <mergeCell ref="AT7:AT9"/>
    <mergeCell ref="AU7:AU9"/>
    <mergeCell ref="AV7:AV9"/>
    <mergeCell ref="AW7:AW9"/>
    <mergeCell ref="AX7:AX9"/>
    <mergeCell ref="AM7:AM9"/>
    <mergeCell ref="AN7:AN9"/>
    <mergeCell ref="AO7:AO9"/>
    <mergeCell ref="AP7:AP9"/>
    <mergeCell ref="AQ7:AQ9"/>
    <mergeCell ref="J10:J11"/>
    <mergeCell ref="K10:K11"/>
    <mergeCell ref="L10:L11"/>
    <mergeCell ref="M10:M11"/>
    <mergeCell ref="N10:N11"/>
    <mergeCell ref="O10:O11"/>
    <mergeCell ref="B10:B11"/>
    <mergeCell ref="C10:C11"/>
    <mergeCell ref="D10:D11"/>
    <mergeCell ref="G10:G11"/>
    <mergeCell ref="H10:H11"/>
    <mergeCell ref="I10:I11"/>
    <mergeCell ref="B12:B13"/>
    <mergeCell ref="C12:C13"/>
    <mergeCell ref="D12:D13"/>
    <mergeCell ref="H12:H13"/>
    <mergeCell ref="J12:J13"/>
    <mergeCell ref="BC10:BC11"/>
    <mergeCell ref="BD10:BD11"/>
    <mergeCell ref="BE10:BE11"/>
    <mergeCell ref="BF10:BF11"/>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M12:M13"/>
    <mergeCell ref="N12:N13"/>
    <mergeCell ref="O12:O13"/>
    <mergeCell ref="P12:P13"/>
    <mergeCell ref="BI10:BI11"/>
    <mergeCell ref="BJ10:BJ11"/>
    <mergeCell ref="BK10:BK11"/>
    <mergeCell ref="BL10:BL11"/>
    <mergeCell ref="BQ10:BQ11"/>
    <mergeCell ref="BG10:BG11"/>
    <mergeCell ref="BH10:BH11"/>
    <mergeCell ref="S10:S11"/>
    <mergeCell ref="T10:T11"/>
    <mergeCell ref="U10:U11"/>
    <mergeCell ref="AE12:AE13"/>
    <mergeCell ref="AG12:AG13"/>
    <mergeCell ref="B14:B19"/>
    <mergeCell ref="C14:C19"/>
    <mergeCell ref="D14:D19"/>
    <mergeCell ref="G14:G19"/>
    <mergeCell ref="H14:H19"/>
    <mergeCell ref="J14:J19"/>
    <mergeCell ref="K14:K19"/>
    <mergeCell ref="L14:L19"/>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BJ14:BJ19"/>
    <mergeCell ref="BL14:BL19"/>
    <mergeCell ref="E17:E19"/>
    <mergeCell ref="F17:F19"/>
    <mergeCell ref="Y14:Y19"/>
    <mergeCell ref="Z14:Z19"/>
    <mergeCell ref="AA14:AA19"/>
    <mergeCell ref="AB14:AB19"/>
    <mergeCell ref="AE14:AE19"/>
    <mergeCell ref="AG14:AG19"/>
    <mergeCell ref="S14:S19"/>
    <mergeCell ref="T14:T19"/>
    <mergeCell ref="U14:U19"/>
    <mergeCell ref="V14:V19"/>
    <mergeCell ref="W14:W19"/>
    <mergeCell ref="X14:X19"/>
    <mergeCell ref="M14:M19"/>
    <mergeCell ref="N14:N19"/>
    <mergeCell ref="O14:O19"/>
    <mergeCell ref="P14:P19"/>
    <mergeCell ref="Q14:Q19"/>
    <mergeCell ref="R14:R19"/>
    <mergeCell ref="B20:B23"/>
    <mergeCell ref="C20:C23"/>
    <mergeCell ref="D20:D23"/>
    <mergeCell ref="E20:E23"/>
    <mergeCell ref="F20:F23"/>
    <mergeCell ref="G20:G23"/>
    <mergeCell ref="BD14:BD19"/>
    <mergeCell ref="BE14:BE19"/>
    <mergeCell ref="BH14:BH19"/>
    <mergeCell ref="Q20:Q23"/>
    <mergeCell ref="R20:R23"/>
    <mergeCell ref="S20:S23"/>
    <mergeCell ref="T20:T23"/>
    <mergeCell ref="H20:H23"/>
    <mergeCell ref="J20:J23"/>
    <mergeCell ref="K20:K23"/>
    <mergeCell ref="L20:L23"/>
    <mergeCell ref="M20:M23"/>
    <mergeCell ref="N20:N23"/>
    <mergeCell ref="BH20:BH23"/>
    <mergeCell ref="BJ20:BJ23"/>
    <mergeCell ref="BL20:BL23"/>
    <mergeCell ref="BN20:BN23"/>
    <mergeCell ref="BQ20:BQ23"/>
    <mergeCell ref="B24:B26"/>
    <mergeCell ref="C24:C26"/>
    <mergeCell ref="D24:D26"/>
    <mergeCell ref="G24:G26"/>
    <mergeCell ref="H24:H26"/>
    <mergeCell ref="AA20:AA23"/>
    <mergeCell ref="AB20:AB23"/>
    <mergeCell ref="AE20:AE23"/>
    <mergeCell ref="AG20:AG23"/>
    <mergeCell ref="BD20:BD23"/>
    <mergeCell ref="BE20:BE23"/>
    <mergeCell ref="U20:U23"/>
    <mergeCell ref="V20:V23"/>
    <mergeCell ref="W20:W23"/>
    <mergeCell ref="X20:X23"/>
    <mergeCell ref="Y20:Y23"/>
    <mergeCell ref="Z20:Z23"/>
    <mergeCell ref="O20:O23"/>
    <mergeCell ref="P20:P23"/>
    <mergeCell ref="Z24:Z26"/>
    <mergeCell ref="AA24:AA26"/>
    <mergeCell ref="P24:P26"/>
    <mergeCell ref="Q24:Q26"/>
    <mergeCell ref="R24:R26"/>
    <mergeCell ref="S24:S26"/>
    <mergeCell ref="T24:T26"/>
    <mergeCell ref="U24:U26"/>
    <mergeCell ref="J24:J26"/>
    <mergeCell ref="K24:K26"/>
    <mergeCell ref="L24:L26"/>
    <mergeCell ref="M24:M26"/>
    <mergeCell ref="N24:N26"/>
    <mergeCell ref="O24:O26"/>
    <mergeCell ref="M27:M28"/>
    <mergeCell ref="N27:N28"/>
    <mergeCell ref="O27:O28"/>
    <mergeCell ref="P27:P28"/>
    <mergeCell ref="BJ24:BJ26"/>
    <mergeCell ref="BL24:BL26"/>
    <mergeCell ref="BQ24:BQ26"/>
    <mergeCell ref="B27:B28"/>
    <mergeCell ref="C27:C28"/>
    <mergeCell ref="D27:D28"/>
    <mergeCell ref="F27:F28"/>
    <mergeCell ref="G27:G28"/>
    <mergeCell ref="H27:H28"/>
    <mergeCell ref="J27:J28"/>
    <mergeCell ref="AB24:AB26"/>
    <mergeCell ref="AE24:AE26"/>
    <mergeCell ref="AG24:AG26"/>
    <mergeCell ref="BD24:BD26"/>
    <mergeCell ref="BE24:BE26"/>
    <mergeCell ref="BH24:BH26"/>
    <mergeCell ref="V24:V26"/>
    <mergeCell ref="W24:W26"/>
    <mergeCell ref="X24:X26"/>
    <mergeCell ref="Y24:Y26"/>
    <mergeCell ref="BP27:BP28"/>
    <mergeCell ref="BQ27:BQ28"/>
    <mergeCell ref="B29:B30"/>
    <mergeCell ref="C29:C30"/>
    <mergeCell ref="D29:D30"/>
    <mergeCell ref="G29:G30"/>
    <mergeCell ref="H29:H30"/>
    <mergeCell ref="AY27:AY28"/>
    <mergeCell ref="AZ27:AZ28"/>
    <mergeCell ref="BA27:BA28"/>
    <mergeCell ref="BD27:BD28"/>
    <mergeCell ref="BE27:BE28"/>
    <mergeCell ref="BH27:BH28"/>
    <mergeCell ref="AO27:AO28"/>
    <mergeCell ref="AQ27:AQ28"/>
    <mergeCell ref="AS27:AS28"/>
    <mergeCell ref="AU27:AU28"/>
    <mergeCell ref="AW27:AW28"/>
    <mergeCell ref="AX27:AX28"/>
    <mergeCell ref="AE27:AE28"/>
    <mergeCell ref="AG27:AG28"/>
    <mergeCell ref="AH27:AH28"/>
    <mergeCell ref="AI27:AI28"/>
    <mergeCell ref="AK27:AK28"/>
    <mergeCell ref="J29:J30"/>
    <mergeCell ref="K29:K30"/>
    <mergeCell ref="L29:L30"/>
    <mergeCell ref="M29:M30"/>
    <mergeCell ref="N29:N30"/>
    <mergeCell ref="O29:O30"/>
    <mergeCell ref="BJ27:BJ28"/>
    <mergeCell ref="BL27:BL28"/>
    <mergeCell ref="BO27:BO28"/>
    <mergeCell ref="AM27:AM28"/>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V29:V30"/>
    <mergeCell ref="W29:W30"/>
    <mergeCell ref="X29:X30"/>
    <mergeCell ref="Y29:Y30"/>
    <mergeCell ref="Z29:Z30"/>
    <mergeCell ref="AA29:AA30"/>
    <mergeCell ref="P29:P30"/>
    <mergeCell ref="Q29:Q30"/>
    <mergeCell ref="R29:R30"/>
    <mergeCell ref="S29:S30"/>
    <mergeCell ref="T29:T30"/>
    <mergeCell ref="U29:U30"/>
    <mergeCell ref="BD29:BD30"/>
    <mergeCell ref="BE29:BE30"/>
    <mergeCell ref="BH29:BH30"/>
    <mergeCell ref="BJ29:BJ30"/>
    <mergeCell ref="BL29:BL30"/>
    <mergeCell ref="BQ29:BQ30"/>
    <mergeCell ref="AB29:AB30"/>
    <mergeCell ref="AC29:AC30"/>
    <mergeCell ref="AD29:AD30"/>
    <mergeCell ref="AE29:AE30"/>
    <mergeCell ref="AF29:AF30"/>
    <mergeCell ref="AG29:AG30"/>
    <mergeCell ref="K31:K33"/>
    <mergeCell ref="L31:L33"/>
    <mergeCell ref="M31:M33"/>
    <mergeCell ref="N31:N33"/>
    <mergeCell ref="O31:O33"/>
    <mergeCell ref="P31:P33"/>
    <mergeCell ref="B31:B33"/>
    <mergeCell ref="C31:C33"/>
    <mergeCell ref="D31:D33"/>
    <mergeCell ref="G31:G33"/>
    <mergeCell ref="H31:H33"/>
    <mergeCell ref="J31:J33"/>
    <mergeCell ref="Y31:Y33"/>
    <mergeCell ref="Z31:Z33"/>
    <mergeCell ref="AA31:AA33"/>
    <mergeCell ref="AB31:AB33"/>
    <mergeCell ref="Q31:Q33"/>
    <mergeCell ref="R31:R33"/>
    <mergeCell ref="S31:S33"/>
    <mergeCell ref="T31:T33"/>
    <mergeCell ref="U31:U33"/>
    <mergeCell ref="V31:V33"/>
    <mergeCell ref="BL31:BL33"/>
    <mergeCell ref="BQ31:BQ33"/>
    <mergeCell ref="B34:B35"/>
    <mergeCell ref="C34:C35"/>
    <mergeCell ref="D34:D35"/>
    <mergeCell ref="G34:G35"/>
    <mergeCell ref="H34:H35"/>
    <mergeCell ref="J34:J35"/>
    <mergeCell ref="K34:K35"/>
    <mergeCell ref="L34:L35"/>
    <mergeCell ref="BF31:BF33"/>
    <mergeCell ref="BG31:BG33"/>
    <mergeCell ref="BH31:BH33"/>
    <mergeCell ref="BI31:BI33"/>
    <mergeCell ref="BJ31:BJ33"/>
    <mergeCell ref="BK31:BK33"/>
    <mergeCell ref="AC31:AC33"/>
    <mergeCell ref="AD31:AD33"/>
    <mergeCell ref="AE31:AE33"/>
    <mergeCell ref="AG31:AG33"/>
    <mergeCell ref="BD31:BD33"/>
    <mergeCell ref="BE31:BE33"/>
    <mergeCell ref="W31:W33"/>
    <mergeCell ref="X31:X33"/>
    <mergeCell ref="BJ34:BJ35"/>
    <mergeCell ref="BL34:BL35"/>
    <mergeCell ref="BQ34:BQ35"/>
    <mergeCell ref="Y34:Y35"/>
    <mergeCell ref="Z34:Z35"/>
    <mergeCell ref="AA34:AA35"/>
    <mergeCell ref="AB34:AB35"/>
    <mergeCell ref="AE34:AE35"/>
    <mergeCell ref="AG34:AG35"/>
    <mergeCell ref="B36:B40"/>
    <mergeCell ref="C36:C40"/>
    <mergeCell ref="D36:D40"/>
    <mergeCell ref="F36:F40"/>
    <mergeCell ref="G36:G40"/>
    <mergeCell ref="H36:H40"/>
    <mergeCell ref="BD34:BD35"/>
    <mergeCell ref="BE34:BE35"/>
    <mergeCell ref="BH34:BH35"/>
    <mergeCell ref="S34:S35"/>
    <mergeCell ref="T34:T35"/>
    <mergeCell ref="U34:U35"/>
    <mergeCell ref="V34:V35"/>
    <mergeCell ref="W34:W35"/>
    <mergeCell ref="X34:X35"/>
    <mergeCell ref="M34:M35"/>
    <mergeCell ref="N34:N35"/>
    <mergeCell ref="O34:O35"/>
    <mergeCell ref="P34:P35"/>
    <mergeCell ref="Q34:Q35"/>
    <mergeCell ref="R34:R35"/>
    <mergeCell ref="BL36:BL40"/>
    <mergeCell ref="B41:B44"/>
    <mergeCell ref="C41:C44"/>
    <mergeCell ref="D41:D44"/>
    <mergeCell ref="F41:F44"/>
    <mergeCell ref="G41:G44"/>
    <mergeCell ref="H41:H44"/>
    <mergeCell ref="AB36:AB40"/>
    <mergeCell ref="AC36:AC39"/>
    <mergeCell ref="AD36:AD39"/>
    <mergeCell ref="AE36:AE40"/>
    <mergeCell ref="AG36:AG40"/>
    <mergeCell ref="BD36:BD40"/>
    <mergeCell ref="V36:V40"/>
    <mergeCell ref="W36:W40"/>
    <mergeCell ref="X36:X40"/>
    <mergeCell ref="Y36:Y40"/>
    <mergeCell ref="Z36:Z40"/>
    <mergeCell ref="AA36:AA40"/>
    <mergeCell ref="P36:P40"/>
    <mergeCell ref="Q36:Q40"/>
    <mergeCell ref="R36:R40"/>
    <mergeCell ref="S36:S40"/>
    <mergeCell ref="T36:T40"/>
    <mergeCell ref="J41:J44"/>
    <mergeCell ref="K41:K44"/>
    <mergeCell ref="L41:L44"/>
    <mergeCell ref="M41:M44"/>
    <mergeCell ref="N41:N44"/>
    <mergeCell ref="O41:O44"/>
    <mergeCell ref="BE36:BE40"/>
    <mergeCell ref="BH36:BH40"/>
    <mergeCell ref="BJ36:BJ40"/>
    <mergeCell ref="U36:U40"/>
    <mergeCell ref="J36:J40"/>
    <mergeCell ref="K36:K40"/>
    <mergeCell ref="L36:L40"/>
    <mergeCell ref="M36:M40"/>
    <mergeCell ref="N36:N40"/>
    <mergeCell ref="O36:O40"/>
    <mergeCell ref="X41:X44"/>
    <mergeCell ref="Y41:Y44"/>
    <mergeCell ref="Z41:Z44"/>
    <mergeCell ref="AA41:AA44"/>
    <mergeCell ref="P41:P44"/>
    <mergeCell ref="Q41:Q44"/>
    <mergeCell ref="R41:R44"/>
    <mergeCell ref="S41:S44"/>
    <mergeCell ref="T41:T44"/>
    <mergeCell ref="U41:U44"/>
    <mergeCell ref="BJ41:BJ44"/>
    <mergeCell ref="BL41:BL44"/>
    <mergeCell ref="B45:B47"/>
    <mergeCell ref="C45:C47"/>
    <mergeCell ref="D45:D47"/>
    <mergeCell ref="G45:G47"/>
    <mergeCell ref="H45:H47"/>
    <mergeCell ref="J45:J47"/>
    <mergeCell ref="K45:K47"/>
    <mergeCell ref="L45:L47"/>
    <mergeCell ref="AO41:AO44"/>
    <mergeCell ref="AQ41:AQ44"/>
    <mergeCell ref="AS41:AU44"/>
    <mergeCell ref="BD41:BD44"/>
    <mergeCell ref="BE41:BE44"/>
    <mergeCell ref="BH41:BH44"/>
    <mergeCell ref="AB41:AB44"/>
    <mergeCell ref="AE41:AE44"/>
    <mergeCell ref="AG41:AG44"/>
    <mergeCell ref="AI41:AI44"/>
    <mergeCell ref="AK41:AK44"/>
    <mergeCell ref="AM41:AM44"/>
    <mergeCell ref="V41:V44"/>
    <mergeCell ref="W41:W44"/>
    <mergeCell ref="BL45:BL47"/>
    <mergeCell ref="B48:B50"/>
    <mergeCell ref="C48:C50"/>
    <mergeCell ref="D48:D50"/>
    <mergeCell ref="G48:G50"/>
    <mergeCell ref="H48:H50"/>
    <mergeCell ref="J48:J50"/>
    <mergeCell ref="AG45:AG47"/>
    <mergeCell ref="BD45:BD47"/>
    <mergeCell ref="BE45:BE47"/>
    <mergeCell ref="BF45:BF47"/>
    <mergeCell ref="BG45:BG47"/>
    <mergeCell ref="BH45:BH47"/>
    <mergeCell ref="Y45:Y47"/>
    <mergeCell ref="Z45:Z47"/>
    <mergeCell ref="AA45:AA47"/>
    <mergeCell ref="AB45:AB47"/>
    <mergeCell ref="AE45:AE47"/>
    <mergeCell ref="AF45:AF47"/>
    <mergeCell ref="S45:S47"/>
    <mergeCell ref="T45:T47"/>
    <mergeCell ref="U45:U47"/>
    <mergeCell ref="V45:V47"/>
    <mergeCell ref="W45:W47"/>
    <mergeCell ref="K48:K50"/>
    <mergeCell ref="L48:L50"/>
    <mergeCell ref="M48:M50"/>
    <mergeCell ref="N48:N50"/>
    <mergeCell ref="O48:O50"/>
    <mergeCell ref="P48:P50"/>
    <mergeCell ref="BI45:BI47"/>
    <mergeCell ref="BJ45:BJ47"/>
    <mergeCell ref="BK45:BK47"/>
    <mergeCell ref="X45:X47"/>
    <mergeCell ref="M45:M47"/>
    <mergeCell ref="N45:N47"/>
    <mergeCell ref="O45:O47"/>
    <mergeCell ref="P45:P47"/>
    <mergeCell ref="Q45:Q47"/>
    <mergeCell ref="R45:R47"/>
    <mergeCell ref="AG48:AG50"/>
    <mergeCell ref="AH48:AH50"/>
    <mergeCell ref="W48:W50"/>
    <mergeCell ref="X48:X50"/>
    <mergeCell ref="Y48:Y50"/>
    <mergeCell ref="Z48:Z50"/>
    <mergeCell ref="AA48:AA50"/>
    <mergeCell ref="AB48:AB50"/>
    <mergeCell ref="Q48:Q50"/>
    <mergeCell ref="R48:R50"/>
    <mergeCell ref="S48:S50"/>
    <mergeCell ref="T48:T50"/>
    <mergeCell ref="U48:U50"/>
    <mergeCell ref="V48:V50"/>
    <mergeCell ref="M51:M55"/>
    <mergeCell ref="N51:N55"/>
    <mergeCell ref="O51:O55"/>
    <mergeCell ref="P51:P55"/>
    <mergeCell ref="BN48:BN50"/>
    <mergeCell ref="BO48:BO50"/>
    <mergeCell ref="BP48:BP50"/>
    <mergeCell ref="B51:B55"/>
    <mergeCell ref="C51:C55"/>
    <mergeCell ref="D51:D55"/>
    <mergeCell ref="F51:F55"/>
    <mergeCell ref="G51:G55"/>
    <mergeCell ref="H51:H55"/>
    <mergeCell ref="J51:J55"/>
    <mergeCell ref="AY48:AY50"/>
    <mergeCell ref="BD48:BD50"/>
    <mergeCell ref="BE48:BE50"/>
    <mergeCell ref="BH48:BH50"/>
    <mergeCell ref="BJ48:BJ50"/>
    <mergeCell ref="BL48:BL50"/>
    <mergeCell ref="AC48:AC50"/>
    <mergeCell ref="AD48:AD50"/>
    <mergeCell ref="AE48:AE50"/>
    <mergeCell ref="AF48:AF50"/>
    <mergeCell ref="BQ51:BQ55"/>
    <mergeCell ref="E54:E55"/>
    <mergeCell ref="AH54:AH55"/>
    <mergeCell ref="BM54:BM55"/>
    <mergeCell ref="BN54:BN55"/>
    <mergeCell ref="BO54:BO55"/>
    <mergeCell ref="BP54:BP55"/>
    <mergeCell ref="BF51:BF55"/>
    <mergeCell ref="BG51:BG55"/>
    <mergeCell ref="BH51:BH55"/>
    <mergeCell ref="BJ51:BJ55"/>
    <mergeCell ref="BL51:BL55"/>
    <mergeCell ref="BM51:BM53"/>
    <mergeCell ref="AZ51:AZ55"/>
    <mergeCell ref="BA51:BA55"/>
    <mergeCell ref="BB51:BB55"/>
    <mergeCell ref="BC51:BC55"/>
    <mergeCell ref="BD51:BD55"/>
    <mergeCell ref="BE51:BE55"/>
    <mergeCell ref="AC51:AC55"/>
    <mergeCell ref="AD51:AD55"/>
    <mergeCell ref="AE51:AE55"/>
    <mergeCell ref="AF51:AF55"/>
    <mergeCell ref="AG51:AG55"/>
    <mergeCell ref="B56:B60"/>
    <mergeCell ref="C56:C60"/>
    <mergeCell ref="D56:D60"/>
    <mergeCell ref="F56:F60"/>
    <mergeCell ref="G56:G60"/>
    <mergeCell ref="H56:H60"/>
    <mergeCell ref="BN51:BN53"/>
    <mergeCell ref="BO51:BO53"/>
    <mergeCell ref="BP51:BP53"/>
    <mergeCell ref="AY51:AY55"/>
    <mergeCell ref="W51:W55"/>
    <mergeCell ref="X51:X55"/>
    <mergeCell ref="Y51:Y55"/>
    <mergeCell ref="Z51:Z55"/>
    <mergeCell ref="AA51:AA55"/>
    <mergeCell ref="AB51:AB55"/>
    <mergeCell ref="Q51:Q55"/>
    <mergeCell ref="R51:R55"/>
    <mergeCell ref="S51:S55"/>
    <mergeCell ref="T51:T55"/>
    <mergeCell ref="U51:U55"/>
    <mergeCell ref="V51:V55"/>
    <mergeCell ref="K51:K55"/>
    <mergeCell ref="L51:L55"/>
    <mergeCell ref="P56:P60"/>
    <mergeCell ref="Q56:Q60"/>
    <mergeCell ref="R56:R60"/>
    <mergeCell ref="S56:S60"/>
    <mergeCell ref="T56:T60"/>
    <mergeCell ref="U56:U60"/>
    <mergeCell ref="J56:J60"/>
    <mergeCell ref="K56:K60"/>
    <mergeCell ref="L56:L60"/>
    <mergeCell ref="M56:M60"/>
    <mergeCell ref="N56:N60"/>
    <mergeCell ref="O56:O60"/>
    <mergeCell ref="AB56:AB60"/>
    <mergeCell ref="AE56:AE60"/>
    <mergeCell ref="AG56:AG60"/>
    <mergeCell ref="AY56:AY60"/>
    <mergeCell ref="AZ56:AZ60"/>
    <mergeCell ref="BD56:BD60"/>
    <mergeCell ref="V56:V60"/>
    <mergeCell ref="W56:W60"/>
    <mergeCell ref="X56:X60"/>
    <mergeCell ref="Y56:Y60"/>
    <mergeCell ref="Z56:Z60"/>
    <mergeCell ref="AA56:AA60"/>
    <mergeCell ref="BO56:BO60"/>
    <mergeCell ref="BP56:BP60"/>
    <mergeCell ref="BQ56:BQ60"/>
    <mergeCell ref="BE56:BE60"/>
    <mergeCell ref="BH56:BH60"/>
    <mergeCell ref="BJ56:BJ60"/>
    <mergeCell ref="BL56:BL60"/>
    <mergeCell ref="BM56:BM60"/>
    <mergeCell ref="BN56:BN60"/>
  </mergeCells>
  <conditionalFormatting sqref="BL10:BL11 AG10:AG11 AG31 BL48">
    <cfRule type="containsText" dxfId="158" priority="158" operator="containsText" text="baja">
      <formula>NOT(ISERROR(SEARCH("baja",AG10)))</formula>
    </cfRule>
    <cfRule type="containsText" dxfId="157" priority="159" operator="containsText" text="Alta">
      <formula>NOT(ISERROR(SEARCH("Alta",AG10)))</formula>
    </cfRule>
  </conditionalFormatting>
  <conditionalFormatting sqref="BL10:BL11 AG10:AG11 AG31 BL48">
    <cfRule type="containsText" dxfId="156" priority="156" operator="containsText" text="Moderada">
      <formula>NOT(ISERROR(SEARCH("Moderada",AG10)))</formula>
    </cfRule>
    <cfRule type="containsText" dxfId="155" priority="157" operator="containsText" text="Extrema">
      <formula>NOT(ISERROR(SEARCH("Extrema",AG10)))</formula>
    </cfRule>
  </conditionalFormatting>
  <conditionalFormatting sqref="AY10:BB11">
    <cfRule type="cellIs" dxfId="154" priority="152" operator="between">
      <formula>76</formula>
      <formula>100</formula>
    </cfRule>
    <cfRule type="cellIs" dxfId="153" priority="153" operator="between">
      <formula>1</formula>
      <formula>50</formula>
    </cfRule>
    <cfRule type="cellIs" dxfId="152" priority="154" operator="between">
      <formula>50</formula>
      <formula>75</formula>
    </cfRule>
    <cfRule type="cellIs" dxfId="151" priority="155" operator="between">
      <formula>0</formula>
      <formula>0</formula>
    </cfRule>
  </conditionalFormatting>
  <conditionalFormatting sqref="AY10:BB11">
    <cfRule type="containsText" dxfId="150" priority="149" operator="containsText" text="Débil">
      <formula>NOT(ISERROR(SEARCH("Débil",AY10)))</formula>
    </cfRule>
    <cfRule type="containsText" dxfId="149" priority="150" operator="containsText" text="Moderado">
      <formula>NOT(ISERROR(SEARCH("Moderado",AY10)))</formula>
    </cfRule>
    <cfRule type="containsText" dxfId="148" priority="151" operator="containsText" text="Fuerte">
      <formula>NOT(ISERROR(SEARCH("Fuerte",AY10)))</formula>
    </cfRule>
  </conditionalFormatting>
  <conditionalFormatting sqref="BL12:BL13 AG12">
    <cfRule type="containsText" dxfId="147" priority="147" operator="containsText" text="baja">
      <formula>NOT(ISERROR(SEARCH("baja",AG12)))</formula>
    </cfRule>
    <cfRule type="containsText" dxfId="146" priority="148" operator="containsText" text="Alta">
      <formula>NOT(ISERROR(SEARCH("Alta",AG12)))</formula>
    </cfRule>
  </conditionalFormatting>
  <conditionalFormatting sqref="BL12:BL13 AG12">
    <cfRule type="containsText" dxfId="145" priority="145" operator="containsText" text="Moderada">
      <formula>NOT(ISERROR(SEARCH("Moderada",AG12)))</formula>
    </cfRule>
    <cfRule type="containsText" dxfId="144" priority="146" operator="containsText" text="Extrema">
      <formula>NOT(ISERROR(SEARCH("Extrema",AG12)))</formula>
    </cfRule>
  </conditionalFormatting>
  <conditionalFormatting sqref="AY12:BB13">
    <cfRule type="cellIs" dxfId="143" priority="141" operator="between">
      <formula>76</formula>
      <formula>100</formula>
    </cfRule>
    <cfRule type="cellIs" dxfId="142" priority="142" operator="between">
      <formula>1</formula>
      <formula>50</formula>
    </cfRule>
    <cfRule type="cellIs" dxfId="141" priority="143" operator="between">
      <formula>50</formula>
      <formula>75</formula>
    </cfRule>
    <cfRule type="cellIs" dxfId="140" priority="144" operator="between">
      <formula>0</formula>
      <formula>0</formula>
    </cfRule>
  </conditionalFormatting>
  <conditionalFormatting sqref="AY12:BB13">
    <cfRule type="containsText" dxfId="139" priority="138" operator="containsText" text="Débil">
      <formula>NOT(ISERROR(SEARCH("Débil",AY12)))</formula>
    </cfRule>
    <cfRule type="containsText" dxfId="138" priority="139" operator="containsText" text="Moderado">
      <formula>NOT(ISERROR(SEARCH("Moderado",AY12)))</formula>
    </cfRule>
    <cfRule type="containsText" dxfId="137" priority="140" operator="containsText" text="Fuerte">
      <formula>NOT(ISERROR(SEARCH("Fuerte",AY12)))</formula>
    </cfRule>
  </conditionalFormatting>
  <conditionalFormatting sqref="AY27:BB27">
    <cfRule type="containsText" dxfId="136" priority="94" operator="containsText" text="Débil">
      <formula>NOT(ISERROR(SEARCH("Débil",AY27)))</formula>
    </cfRule>
    <cfRule type="containsText" dxfId="135" priority="95" operator="containsText" text="Moderado">
      <formula>NOT(ISERROR(SEARCH("Moderado",AY27)))</formula>
    </cfRule>
    <cfRule type="containsText" dxfId="134" priority="96" operator="containsText" text="Fuerte">
      <formula>NOT(ISERROR(SEARCH("Fuerte",AY27)))</formula>
    </cfRule>
  </conditionalFormatting>
  <conditionalFormatting sqref="BL14 AG14">
    <cfRule type="containsText" dxfId="133" priority="136" operator="containsText" text="baja">
      <formula>NOT(ISERROR(SEARCH("baja",AG14)))</formula>
    </cfRule>
    <cfRule type="containsText" dxfId="132" priority="137" operator="containsText" text="Alta">
      <formula>NOT(ISERROR(SEARCH("Alta",AG14)))</formula>
    </cfRule>
  </conditionalFormatting>
  <conditionalFormatting sqref="BL14 AG14">
    <cfRule type="containsText" dxfId="131" priority="134" operator="containsText" text="Moderada">
      <formula>NOT(ISERROR(SEARCH("Moderada",AG14)))</formula>
    </cfRule>
    <cfRule type="containsText" dxfId="130" priority="135" operator="containsText" text="Extrema">
      <formula>NOT(ISERROR(SEARCH("Extrema",AG14)))</formula>
    </cfRule>
  </conditionalFormatting>
  <conditionalFormatting sqref="AY14:BB19">
    <cfRule type="cellIs" dxfId="129" priority="130" operator="between">
      <formula>76</formula>
      <formula>100</formula>
    </cfRule>
    <cfRule type="cellIs" dxfId="128" priority="131" operator="between">
      <formula>1</formula>
      <formula>50</formula>
    </cfRule>
    <cfRule type="cellIs" dxfId="127" priority="132" operator="between">
      <formula>50</formula>
      <formula>75</formula>
    </cfRule>
    <cfRule type="cellIs" dxfId="126" priority="133" operator="between">
      <formula>0</formula>
      <formula>0</formula>
    </cfRule>
  </conditionalFormatting>
  <conditionalFormatting sqref="AY14:BB19">
    <cfRule type="containsText" dxfId="125" priority="127" operator="containsText" text="Débil">
      <formula>NOT(ISERROR(SEARCH("Débil",AY14)))</formula>
    </cfRule>
    <cfRule type="containsText" dxfId="124" priority="128" operator="containsText" text="Moderado">
      <formula>NOT(ISERROR(SEARCH("Moderado",AY14)))</formula>
    </cfRule>
    <cfRule type="containsText" dxfId="123" priority="129" operator="containsText" text="Fuerte">
      <formula>NOT(ISERROR(SEARCH("Fuerte",AY14)))</formula>
    </cfRule>
  </conditionalFormatting>
  <conditionalFormatting sqref="BL20 AG20">
    <cfRule type="containsText" dxfId="122" priority="125" operator="containsText" text="baja">
      <formula>NOT(ISERROR(SEARCH("baja",AG20)))</formula>
    </cfRule>
    <cfRule type="containsText" dxfId="121" priority="126" operator="containsText" text="Alta">
      <formula>NOT(ISERROR(SEARCH("Alta",AG20)))</formula>
    </cfRule>
  </conditionalFormatting>
  <conditionalFormatting sqref="BL20 AG20">
    <cfRule type="containsText" dxfId="120" priority="123" operator="containsText" text="Moderada">
      <formula>NOT(ISERROR(SEARCH("Moderada",AG20)))</formula>
    </cfRule>
    <cfRule type="containsText" dxfId="119" priority="124" operator="containsText" text="Extrema">
      <formula>NOT(ISERROR(SEARCH("Extrema",AG20)))</formula>
    </cfRule>
  </conditionalFormatting>
  <conditionalFormatting sqref="AY20:BB23">
    <cfRule type="cellIs" dxfId="118" priority="119" operator="between">
      <formula>76</formula>
      <formula>100</formula>
    </cfRule>
    <cfRule type="cellIs" dxfId="117" priority="120" operator="between">
      <formula>1</formula>
      <formula>50</formula>
    </cfRule>
    <cfRule type="cellIs" dxfId="116" priority="121" operator="between">
      <formula>50</formula>
      <formula>75</formula>
    </cfRule>
    <cfRule type="cellIs" dxfId="115" priority="122" operator="between">
      <formula>0</formula>
      <formula>0</formula>
    </cfRule>
  </conditionalFormatting>
  <conditionalFormatting sqref="AY20:BB23">
    <cfRule type="containsText" dxfId="114" priority="116" operator="containsText" text="Débil">
      <formula>NOT(ISERROR(SEARCH("Débil",AY20)))</formula>
    </cfRule>
    <cfRule type="containsText" dxfId="113" priority="117" operator="containsText" text="Moderado">
      <formula>NOT(ISERROR(SEARCH("Moderado",AY20)))</formula>
    </cfRule>
    <cfRule type="containsText" dxfId="112" priority="118" operator="containsText" text="Fuerte">
      <formula>NOT(ISERROR(SEARCH("Fuerte",AY20)))</formula>
    </cfRule>
  </conditionalFormatting>
  <conditionalFormatting sqref="BL24 AG24">
    <cfRule type="containsText" dxfId="111" priority="114" operator="containsText" text="baja">
      <formula>NOT(ISERROR(SEARCH("baja",AG24)))</formula>
    </cfRule>
    <cfRule type="containsText" dxfId="110" priority="115" operator="containsText" text="Alta">
      <formula>NOT(ISERROR(SEARCH("Alta",AG24)))</formula>
    </cfRule>
  </conditionalFormatting>
  <conditionalFormatting sqref="BL24 AG24">
    <cfRule type="containsText" dxfId="109" priority="112" operator="containsText" text="Moderada">
      <formula>NOT(ISERROR(SEARCH("Moderada",AG24)))</formula>
    </cfRule>
    <cfRule type="containsText" dxfId="108" priority="113" operator="containsText" text="Extrema">
      <formula>NOT(ISERROR(SEARCH("Extrema",AG24)))</formula>
    </cfRule>
  </conditionalFormatting>
  <conditionalFormatting sqref="AY24:BB26">
    <cfRule type="cellIs" dxfId="107" priority="108" operator="between">
      <formula>76</formula>
      <formula>100</formula>
    </cfRule>
    <cfRule type="cellIs" dxfId="106" priority="109" operator="between">
      <formula>1</formula>
      <formula>50</formula>
    </cfRule>
    <cfRule type="cellIs" dxfId="105" priority="110" operator="between">
      <formula>50</formula>
      <formula>75</formula>
    </cfRule>
    <cfRule type="cellIs" dxfId="104" priority="111" operator="between">
      <formula>0</formula>
      <formula>0</formula>
    </cfRule>
  </conditionalFormatting>
  <conditionalFormatting sqref="AY24:BB26">
    <cfRule type="containsText" dxfId="103" priority="105" operator="containsText" text="Débil">
      <formula>NOT(ISERROR(SEARCH("Débil",AY24)))</formula>
    </cfRule>
    <cfRule type="containsText" dxfId="102" priority="106" operator="containsText" text="Moderado">
      <formula>NOT(ISERROR(SEARCH("Moderado",AY24)))</formula>
    </cfRule>
    <cfRule type="containsText" dxfId="101" priority="107" operator="containsText" text="Fuerte">
      <formula>NOT(ISERROR(SEARCH("Fuerte",AY24)))</formula>
    </cfRule>
  </conditionalFormatting>
  <conditionalFormatting sqref="BL27 AG27">
    <cfRule type="containsText" dxfId="100" priority="103" operator="containsText" text="baja">
      <formula>NOT(ISERROR(SEARCH("baja",AG27)))</formula>
    </cfRule>
    <cfRule type="containsText" dxfId="99" priority="104" operator="containsText" text="Alta">
      <formula>NOT(ISERROR(SEARCH("Alta",AG27)))</formula>
    </cfRule>
  </conditionalFormatting>
  <conditionalFormatting sqref="BL27 AG27">
    <cfRule type="containsText" dxfId="98" priority="101" operator="containsText" text="Moderada">
      <formula>NOT(ISERROR(SEARCH("Moderada",AG27)))</formula>
    </cfRule>
    <cfRule type="containsText" dxfId="97" priority="102" operator="containsText" text="Extrema">
      <formula>NOT(ISERROR(SEARCH("Extrema",AG27)))</formula>
    </cfRule>
  </conditionalFormatting>
  <conditionalFormatting sqref="AY27:BB27">
    <cfRule type="cellIs" dxfId="96" priority="97" operator="between">
      <formula>76</formula>
      <formula>100</formula>
    </cfRule>
    <cfRule type="cellIs" dxfId="95" priority="98" operator="between">
      <formula>1</formula>
      <formula>50</formula>
    </cfRule>
    <cfRule type="cellIs" dxfId="94" priority="99" operator="between">
      <formula>50</formula>
      <formula>75</formula>
    </cfRule>
    <cfRule type="cellIs" dxfId="93" priority="100" operator="between">
      <formula>0</formula>
      <formula>0</formula>
    </cfRule>
  </conditionalFormatting>
  <conditionalFormatting sqref="AG29:AG30">
    <cfRule type="containsText" dxfId="92" priority="92" operator="containsText" text="baja">
      <formula>NOT(ISERROR(SEARCH("baja",AG29)))</formula>
    </cfRule>
    <cfRule type="containsText" dxfId="91" priority="93" operator="containsText" text="Alta">
      <formula>NOT(ISERROR(SEARCH("Alta",AG29)))</formula>
    </cfRule>
  </conditionalFormatting>
  <conditionalFormatting sqref="AG29:AG30">
    <cfRule type="containsText" dxfId="90" priority="90" operator="containsText" text="Moderada">
      <formula>NOT(ISERROR(SEARCH("Moderada",AG29)))</formula>
    </cfRule>
    <cfRule type="containsText" dxfId="89" priority="91" operator="containsText" text="Extrema">
      <formula>NOT(ISERROR(SEARCH("Extrema",AG29)))</formula>
    </cfRule>
  </conditionalFormatting>
  <conditionalFormatting sqref="AY29:BB30">
    <cfRule type="cellIs" dxfId="88" priority="86" operator="between">
      <formula>76</formula>
      <formula>100</formula>
    </cfRule>
    <cfRule type="cellIs" dxfId="87" priority="87" operator="between">
      <formula>1</formula>
      <formula>50</formula>
    </cfRule>
    <cfRule type="cellIs" dxfId="86" priority="88" operator="between">
      <formula>50</formula>
      <formula>75</formula>
    </cfRule>
    <cfRule type="cellIs" dxfId="85" priority="89" operator="between">
      <formula>0</formula>
      <formula>0</formula>
    </cfRule>
  </conditionalFormatting>
  <conditionalFormatting sqref="AY29:BB30">
    <cfRule type="containsText" dxfId="84" priority="83" operator="containsText" text="Débil">
      <formula>NOT(ISERROR(SEARCH("Débil",AY29)))</formula>
    </cfRule>
    <cfRule type="containsText" dxfId="83" priority="84" operator="containsText" text="Moderado">
      <formula>NOT(ISERROR(SEARCH("Moderado",AY29)))</formula>
    </cfRule>
    <cfRule type="containsText" dxfId="82" priority="85" operator="containsText" text="Fuerte">
      <formula>NOT(ISERROR(SEARCH("Fuerte",AY29)))</formula>
    </cfRule>
  </conditionalFormatting>
  <conditionalFormatting sqref="BL29">
    <cfRule type="containsText" dxfId="81" priority="81" operator="containsText" text="baja">
      <formula>NOT(ISERROR(SEARCH("baja",BL29)))</formula>
    </cfRule>
    <cfRule type="containsText" dxfId="80" priority="82" operator="containsText" text="Alta">
      <formula>NOT(ISERROR(SEARCH("Alta",BL29)))</formula>
    </cfRule>
  </conditionalFormatting>
  <conditionalFormatting sqref="BL29">
    <cfRule type="containsText" dxfId="79" priority="79" operator="containsText" text="Moderada">
      <formula>NOT(ISERROR(SEARCH("Moderada",BL29)))</formula>
    </cfRule>
    <cfRule type="containsText" dxfId="78" priority="80" operator="containsText" text="Extrema">
      <formula>NOT(ISERROR(SEARCH("Extrema",BL29)))</formula>
    </cfRule>
  </conditionalFormatting>
  <conditionalFormatting sqref="AY31:BB33">
    <cfRule type="cellIs" dxfId="77" priority="75" operator="between">
      <formula>76</formula>
      <formula>100</formula>
    </cfRule>
    <cfRule type="cellIs" dxfId="76" priority="76" operator="between">
      <formula>1</formula>
      <formula>50</formula>
    </cfRule>
    <cfRule type="cellIs" dxfId="75" priority="77" operator="between">
      <formula>50</formula>
      <formula>75</formula>
    </cfRule>
    <cfRule type="cellIs" dxfId="74" priority="78" operator="between">
      <formula>0</formula>
      <formula>0</formula>
    </cfRule>
  </conditionalFormatting>
  <conditionalFormatting sqref="AY31:BB33">
    <cfRule type="containsText" dxfId="73" priority="72" operator="containsText" text="Débil">
      <formula>NOT(ISERROR(SEARCH("Débil",AY31)))</formula>
    </cfRule>
    <cfRule type="containsText" dxfId="72" priority="73" operator="containsText" text="Moderado">
      <formula>NOT(ISERROR(SEARCH("Moderado",AY31)))</formula>
    </cfRule>
    <cfRule type="containsText" dxfId="71" priority="74" operator="containsText" text="Fuerte">
      <formula>NOT(ISERROR(SEARCH("Fuerte",AY31)))</formula>
    </cfRule>
  </conditionalFormatting>
  <conditionalFormatting sqref="BL31:BL33">
    <cfRule type="containsText" dxfId="70" priority="70" operator="containsText" text="baja">
      <formula>NOT(ISERROR(SEARCH("baja",BL31)))</formula>
    </cfRule>
    <cfRule type="containsText" dxfId="69" priority="71" operator="containsText" text="Alta">
      <formula>NOT(ISERROR(SEARCH("Alta",BL31)))</formula>
    </cfRule>
  </conditionalFormatting>
  <conditionalFormatting sqref="BL31:BL33">
    <cfRule type="containsText" dxfId="68" priority="68" operator="containsText" text="Moderada">
      <formula>NOT(ISERROR(SEARCH("Moderada",BL31)))</formula>
    </cfRule>
    <cfRule type="containsText" dxfId="67" priority="69" operator="containsText" text="Extrema">
      <formula>NOT(ISERROR(SEARCH("Extrema",BL31)))</formula>
    </cfRule>
  </conditionalFormatting>
  <conditionalFormatting sqref="AY34:BA35">
    <cfRule type="containsText" dxfId="66" priority="57" operator="containsText" text="Débil">
      <formula>NOT(ISERROR(SEARCH("Débil",AY34)))</formula>
    </cfRule>
    <cfRule type="containsText" dxfId="65" priority="58" operator="containsText" text="Moderado">
      <formula>NOT(ISERROR(SEARCH("Moderado",AY34)))</formula>
    </cfRule>
    <cfRule type="containsText" dxfId="64" priority="59" operator="containsText" text="Fuerte">
      <formula>NOT(ISERROR(SEARCH("Fuerte",AY34)))</formula>
    </cfRule>
  </conditionalFormatting>
  <conditionalFormatting sqref="AG34">
    <cfRule type="containsText" dxfId="63" priority="66" operator="containsText" text="baja">
      <formula>NOT(ISERROR(SEARCH("baja",AG34)))</formula>
    </cfRule>
    <cfRule type="containsText" dxfId="62" priority="67" operator="containsText" text="Alta">
      <formula>NOT(ISERROR(SEARCH("Alta",AG34)))</formula>
    </cfRule>
  </conditionalFormatting>
  <conditionalFormatting sqref="AG34">
    <cfRule type="containsText" dxfId="61" priority="64" operator="containsText" text="Moderada">
      <formula>NOT(ISERROR(SEARCH("Moderada",AG34)))</formula>
    </cfRule>
    <cfRule type="containsText" dxfId="60" priority="65" operator="containsText" text="Extrema">
      <formula>NOT(ISERROR(SEARCH("Extrema",AG34)))</formula>
    </cfRule>
  </conditionalFormatting>
  <conditionalFormatting sqref="AY34:BA35">
    <cfRule type="cellIs" dxfId="59" priority="60" operator="between">
      <formula>76</formula>
      <formula>100</formula>
    </cfRule>
    <cfRule type="cellIs" dxfId="58" priority="61" operator="between">
      <formula>1</formula>
      <formula>50</formula>
    </cfRule>
    <cfRule type="cellIs" dxfId="57" priority="62" operator="between">
      <formula>50</formula>
      <formula>75</formula>
    </cfRule>
    <cfRule type="cellIs" dxfId="56" priority="63" operator="between">
      <formula>0</formula>
      <formula>0</formula>
    </cfRule>
  </conditionalFormatting>
  <conditionalFormatting sqref="AY36:AY40">
    <cfRule type="cellIs" dxfId="55" priority="53" operator="between">
      <formula>76</formula>
      <formula>100</formula>
    </cfRule>
    <cfRule type="cellIs" dxfId="54" priority="54" operator="between">
      <formula>1</formula>
      <formula>50</formula>
    </cfRule>
    <cfRule type="cellIs" dxfId="53" priority="55" operator="between">
      <formula>50</formula>
      <formula>75</formula>
    </cfRule>
    <cfRule type="cellIs" dxfId="52" priority="56" operator="between">
      <formula>0</formula>
      <formula>0</formula>
    </cfRule>
  </conditionalFormatting>
  <conditionalFormatting sqref="AY36:AY40">
    <cfRule type="containsText" dxfId="51" priority="50" operator="containsText" text="Débil">
      <formula>NOT(ISERROR(SEARCH("Débil",AY36)))</formula>
    </cfRule>
    <cfRule type="containsText" dxfId="50" priority="51" operator="containsText" text="Moderado">
      <formula>NOT(ISERROR(SEARCH("Moderado",AY36)))</formula>
    </cfRule>
    <cfRule type="containsText" dxfId="49" priority="52" operator="containsText" text="Fuerte">
      <formula>NOT(ISERROR(SEARCH("Fuerte",AY36)))</formula>
    </cfRule>
  </conditionalFormatting>
  <conditionalFormatting sqref="AG41">
    <cfRule type="containsText" dxfId="48" priority="48" operator="containsText" text="baja">
      <formula>NOT(ISERROR(SEARCH("baja",AG41)))</formula>
    </cfRule>
    <cfRule type="containsText" dxfId="47" priority="49" operator="containsText" text="Alta">
      <formula>NOT(ISERROR(SEARCH("Alta",AG41)))</formula>
    </cfRule>
  </conditionalFormatting>
  <conditionalFormatting sqref="AG41">
    <cfRule type="containsText" dxfId="46" priority="46" operator="containsText" text="Moderada">
      <formula>NOT(ISERROR(SEARCH("Moderada",AG41)))</formula>
    </cfRule>
    <cfRule type="containsText" dxfId="45" priority="47" operator="containsText" text="Extrema">
      <formula>NOT(ISERROR(SEARCH("Extrema",AG41)))</formula>
    </cfRule>
  </conditionalFormatting>
  <conditionalFormatting sqref="AY41:AY44">
    <cfRule type="cellIs" dxfId="44" priority="42" operator="between">
      <formula>76</formula>
      <formula>100</formula>
    </cfRule>
    <cfRule type="cellIs" dxfId="43" priority="43" operator="between">
      <formula>1</formula>
      <formula>50</formula>
    </cfRule>
    <cfRule type="cellIs" dxfId="42" priority="44" operator="between">
      <formula>50</formula>
      <formula>75</formula>
    </cfRule>
    <cfRule type="cellIs" dxfId="41" priority="45" operator="between">
      <formula>0</formula>
      <formula>0</formula>
    </cfRule>
  </conditionalFormatting>
  <conditionalFormatting sqref="AY41:AY44">
    <cfRule type="containsText" dxfId="40" priority="39" operator="containsText" text="Débil">
      <formula>NOT(ISERROR(SEARCH("Débil",AY41)))</formula>
    </cfRule>
    <cfRule type="containsText" dxfId="39" priority="40" operator="containsText" text="Moderado">
      <formula>NOT(ISERROR(SEARCH("Moderado",AY41)))</formula>
    </cfRule>
    <cfRule type="containsText" dxfId="38" priority="41" operator="containsText" text="Fuerte">
      <formula>NOT(ISERROR(SEARCH("Fuerte",AY41)))</formula>
    </cfRule>
  </conditionalFormatting>
  <conditionalFormatting sqref="AG45">
    <cfRule type="containsText" dxfId="37" priority="37" operator="containsText" text="baja">
      <formula>NOT(ISERROR(SEARCH("baja",AG45)))</formula>
    </cfRule>
    <cfRule type="containsText" dxfId="36" priority="38" operator="containsText" text="Alta">
      <formula>NOT(ISERROR(SEARCH("Alta",AG45)))</formula>
    </cfRule>
  </conditionalFormatting>
  <conditionalFormatting sqref="AG45">
    <cfRule type="containsText" dxfId="35" priority="35" operator="containsText" text="Moderada">
      <formula>NOT(ISERROR(SEARCH("Moderada",AG45)))</formula>
    </cfRule>
    <cfRule type="containsText" dxfId="34" priority="36" operator="containsText" text="Extrema">
      <formula>NOT(ISERROR(SEARCH("Extrema",AG45)))</formula>
    </cfRule>
  </conditionalFormatting>
  <conditionalFormatting sqref="AY45:AY47">
    <cfRule type="cellIs" dxfId="33" priority="31" operator="between">
      <formula>76</formula>
      <formula>100</formula>
    </cfRule>
    <cfRule type="cellIs" dxfId="32" priority="32" operator="between">
      <formula>1</formula>
      <formula>50</formula>
    </cfRule>
    <cfRule type="cellIs" dxfId="31" priority="33" operator="between">
      <formula>50</formula>
      <formula>75</formula>
    </cfRule>
    <cfRule type="cellIs" dxfId="30" priority="34" operator="between">
      <formula>0</formula>
      <formula>0</formula>
    </cfRule>
  </conditionalFormatting>
  <conditionalFormatting sqref="AY45:AY47">
    <cfRule type="containsText" dxfId="29" priority="28" operator="containsText" text="Débil">
      <formula>NOT(ISERROR(SEARCH("Débil",AY45)))</formula>
    </cfRule>
    <cfRule type="containsText" dxfId="28" priority="29" operator="containsText" text="Moderado">
      <formula>NOT(ISERROR(SEARCH("Moderado",AY45)))</formula>
    </cfRule>
    <cfRule type="containsText" dxfId="27" priority="30" operator="containsText" text="Fuerte">
      <formula>NOT(ISERROR(SEARCH("Fuerte",AY45)))</formula>
    </cfRule>
  </conditionalFormatting>
  <conditionalFormatting sqref="BL45">
    <cfRule type="containsText" dxfId="26" priority="26" operator="containsText" text="baja">
      <formula>NOT(ISERROR(SEARCH("baja",BL45)))</formula>
    </cfRule>
    <cfRule type="containsText" dxfId="25" priority="27" operator="containsText" text="Alta">
      <formula>NOT(ISERROR(SEARCH("Alta",BL45)))</formula>
    </cfRule>
  </conditionalFormatting>
  <conditionalFormatting sqref="BL45">
    <cfRule type="containsText" dxfId="24" priority="24" operator="containsText" text="Moderada">
      <formula>NOT(ISERROR(SEARCH("Moderada",BL45)))</formula>
    </cfRule>
    <cfRule type="containsText" dxfId="23" priority="25" operator="containsText" text="Extrema">
      <formula>NOT(ISERROR(SEARCH("Extrema",BL45)))</formula>
    </cfRule>
  </conditionalFormatting>
  <conditionalFormatting sqref="AG48">
    <cfRule type="containsText" dxfId="22" priority="22" operator="containsText" text="baja">
      <formula>NOT(ISERROR(SEARCH("baja",AG48)))</formula>
    </cfRule>
    <cfRule type="containsText" dxfId="21" priority="23" operator="containsText" text="Alta">
      <formula>NOT(ISERROR(SEARCH("Alta",AG48)))</formula>
    </cfRule>
  </conditionalFormatting>
  <conditionalFormatting sqref="AG48">
    <cfRule type="containsText" dxfId="20" priority="20" operator="containsText" text="Moderada">
      <formula>NOT(ISERROR(SEARCH("Moderada",AG48)))</formula>
    </cfRule>
    <cfRule type="containsText" dxfId="19" priority="21" operator="containsText" text="Extrema">
      <formula>NOT(ISERROR(SEARCH("Extrema",AG48)))</formula>
    </cfRule>
  </conditionalFormatting>
  <conditionalFormatting sqref="AG51:AG55">
    <cfRule type="containsText" dxfId="18" priority="18" operator="containsText" text="baja">
      <formula>NOT(ISERROR(SEARCH("baja",AG51)))</formula>
    </cfRule>
    <cfRule type="containsText" dxfId="17" priority="19" operator="containsText" text="Alta">
      <formula>NOT(ISERROR(SEARCH("Alta",AG51)))</formula>
    </cfRule>
  </conditionalFormatting>
  <conditionalFormatting sqref="AG51:AG55">
    <cfRule type="containsText" dxfId="16" priority="16" operator="containsText" text="Moderada">
      <formula>NOT(ISERROR(SEARCH("Moderada",AG51)))</formula>
    </cfRule>
    <cfRule type="containsText" dxfId="15" priority="17" operator="containsText" text="Extrema">
      <formula>NOT(ISERROR(SEARCH("Extrema",AG51)))</formula>
    </cfRule>
  </conditionalFormatting>
  <conditionalFormatting sqref="BG51:BG55">
    <cfRule type="containsText" dxfId="14" priority="14" operator="containsText" text="baja">
      <formula>NOT(ISERROR(SEARCH("baja",BG51)))</formula>
    </cfRule>
    <cfRule type="containsText" dxfId="13" priority="15" operator="containsText" text="Alta">
      <formula>NOT(ISERROR(SEARCH("Alta",BG51)))</formula>
    </cfRule>
  </conditionalFormatting>
  <conditionalFormatting sqref="BG51:BG55">
    <cfRule type="containsText" dxfId="12" priority="12" operator="containsText" text="Moderada">
      <formula>NOT(ISERROR(SEARCH("Moderada",BG51)))</formula>
    </cfRule>
    <cfRule type="containsText" dxfId="11" priority="13" operator="containsText" text="Extrema">
      <formula>NOT(ISERROR(SEARCH("Extrema",BG51)))</formula>
    </cfRule>
  </conditionalFormatting>
  <conditionalFormatting sqref="AG56">
    <cfRule type="containsText" dxfId="10" priority="10" operator="containsText" text="baja">
      <formula>NOT(ISERROR(SEARCH("baja",AG56)))</formula>
    </cfRule>
    <cfRule type="containsText" dxfId="9" priority="11" operator="containsText" text="Alta">
      <formula>NOT(ISERROR(SEARCH("Alta",AG56)))</formula>
    </cfRule>
  </conditionalFormatting>
  <conditionalFormatting sqref="AG56">
    <cfRule type="containsText" dxfId="8" priority="8" operator="containsText" text="Moderada">
      <formula>NOT(ISERROR(SEARCH("Moderada",AG56)))</formula>
    </cfRule>
    <cfRule type="containsText" dxfId="7" priority="9" operator="containsText" text="Extrema">
      <formula>NOT(ISERROR(SEARCH("Extrema",AG56)))</formula>
    </cfRule>
  </conditionalFormatting>
  <conditionalFormatting sqref="AY56:BA56 BA57:BA60">
    <cfRule type="cellIs" dxfId="6" priority="4" operator="between">
      <formula>76</formula>
      <formula>100</formula>
    </cfRule>
    <cfRule type="cellIs" dxfId="5" priority="5" operator="between">
      <formula>1</formula>
      <formula>50</formula>
    </cfRule>
    <cfRule type="cellIs" dxfId="4" priority="6" operator="between">
      <formula>50</formula>
      <formula>75</formula>
    </cfRule>
    <cfRule type="cellIs" dxfId="3" priority="7" operator="between">
      <formula>0</formula>
      <formula>0</formula>
    </cfRule>
  </conditionalFormatting>
  <conditionalFormatting sqref="AY56:BA56 BA57:BA60">
    <cfRule type="containsText" dxfId="2" priority="1" operator="containsText" text="Débil">
      <formula>NOT(ISERROR(SEARCH("Débil",AY56)))</formula>
    </cfRule>
    <cfRule type="containsText" dxfId="1" priority="2" operator="containsText" text="Moderado">
      <formula>NOT(ISERROR(SEARCH("Moderado",AY56)))</formula>
    </cfRule>
    <cfRule type="containsText" dxfId="0" priority="3" operator="containsText" text="Fuerte">
      <formula>NOT(ISERROR(SEARCH("Fuerte",AY56)))</formula>
    </cfRule>
  </conditionalFormatting>
  <dataValidations count="9">
    <dataValidation type="list" allowBlank="1" showInputMessage="1" showErrorMessage="1" sqref="AZ10:AZ27 AZ29:AZ35 AZ56" xr:uid="{00000000-0002-0000-0100-000000000000}">
      <formula1>ejecucioncontrol</formula1>
    </dataValidation>
    <dataValidation type="list" allowBlank="1" showInputMessage="1" showErrorMessage="1" sqref="J10:AB12 J14:AB14 BE10:BE14 J20:AB20 BE20 J24:AB24 BE24 J27:AB27 BE27 J29:AB34 BE29:BE33 J36:AB36 J41:AB41 J45:AB45 BE45 J48:AB48 X51:AB55 J51:W51 AZ51 J56:AB56" xr:uid="{00000000-0002-0000-0100-000001000000}">
      <formula1>sino</formula1>
    </dataValidation>
    <dataValidation type="list" allowBlank="1" showInputMessage="1" showErrorMessage="1" sqref="AU10:AU27 AU29:AU35 AU45:AU47 AU56:AU60" xr:uid="{00000000-0002-0000-0100-000002000000}">
      <formula1>Evidencia</formula1>
    </dataValidation>
    <dataValidation type="list" allowBlank="1" showInputMessage="1" showErrorMessage="1" sqref="AS10:AS27 AS29:AS41 AS45:AS47 AS56:AS60" xr:uid="{00000000-0002-0000-0100-000003000000}">
      <formula1>desviaciones</formula1>
    </dataValidation>
    <dataValidation type="list" allowBlank="1" showInputMessage="1" showErrorMessage="1" sqref="AQ10:AQ27 AQ29:AQ40 AQ45:AQ47 AQ56:AQ60" xr:uid="{00000000-0002-0000-0100-000004000000}">
      <formula1>Actcontrol</formula1>
    </dataValidation>
    <dataValidation type="list" allowBlank="1" showInputMessage="1" showErrorMessage="1" sqref="AO10:AO27 AO29:AO40 AO45:AO47 AO56:AO60" xr:uid="{00000000-0002-0000-0100-000005000000}">
      <formula1>Proposito</formula1>
    </dataValidation>
    <dataValidation type="list" allowBlank="1" showInputMessage="1" showErrorMessage="1" sqref="AM10:AM27 AM29:AM40 AM45:AM47 AM56:AM60" xr:uid="{00000000-0002-0000-0100-000006000000}">
      <formula1>Periodicidad</formula1>
    </dataValidation>
    <dataValidation type="list" allowBlank="1" showInputMessage="1" showErrorMessage="1" sqref="AK10:AK27 AK29:AK40 AK45:AK47 AK56:AK60" xr:uid="{00000000-0002-0000-0100-000007000000}">
      <formula1>Autoridadresp</formula1>
    </dataValidation>
    <dataValidation type="list" allowBlank="1" showInputMessage="1" showErrorMessage="1" sqref="AI10:AI27 AI29:AI40 AI45:AI47 AI56:AI60" xr:uid="{00000000-0002-0000-0100-000008000000}">
      <formula1>Asignacionresp</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V114"/>
  <sheetViews>
    <sheetView zoomScale="80" zoomScaleNormal="80" workbookViewId="0">
      <pane ySplit="15" topLeftCell="A16" activePane="bottomLeft" state="frozen"/>
      <selection pane="bottomLeft" activeCell="M34" sqref="M34:N34"/>
    </sheetView>
  </sheetViews>
  <sheetFormatPr baseColWidth="10" defaultColWidth="8.83203125" defaultRowHeight="13"/>
  <cols>
    <col min="1" max="1" width="12.1640625" style="16" customWidth="1"/>
    <col min="2" max="2" width="9.33203125" style="16" customWidth="1"/>
    <col min="3" max="3" width="1.33203125" style="16" customWidth="1"/>
    <col min="4" max="4" width="16.33203125" style="71" customWidth="1"/>
    <col min="5" max="5" width="10.5" style="16" customWidth="1"/>
    <col min="6" max="6" width="30.83203125" style="16" customWidth="1"/>
    <col min="7" max="7" width="24.33203125" style="16" customWidth="1"/>
    <col min="8" max="8" width="12.1640625" style="16" customWidth="1"/>
    <col min="9" max="9" width="7.33203125" style="16" customWidth="1"/>
    <col min="10" max="10" width="15.5" style="72" customWidth="1"/>
    <col min="11" max="11" width="12" style="16" customWidth="1"/>
    <col min="12" max="12" width="16" style="16" customWidth="1"/>
    <col min="13" max="13" width="3" style="16" customWidth="1"/>
    <col min="14" max="14" width="7.83203125" style="16" customWidth="1"/>
    <col min="15" max="15" width="10.83203125" style="16" customWidth="1"/>
    <col min="16" max="16" width="25" style="16" customWidth="1"/>
    <col min="17" max="17" width="28.1640625" style="16" hidden="1" customWidth="1"/>
    <col min="18" max="18" width="24.83203125" style="16" hidden="1" customWidth="1"/>
    <col min="19" max="19" width="27.1640625" style="16" hidden="1" customWidth="1"/>
    <col min="20" max="20" width="23.83203125" style="16" hidden="1" customWidth="1"/>
    <col min="21" max="21" width="21.83203125" style="16" hidden="1" customWidth="1"/>
    <col min="22" max="22" width="27.6640625" style="16" hidden="1" customWidth="1"/>
    <col min="23" max="16384" width="8.83203125" style="16"/>
  </cols>
  <sheetData>
    <row r="1" spans="1:22" ht="16.25" customHeight="1" thickBot="1">
      <c r="A1" s="474" t="s">
        <v>58</v>
      </c>
      <c r="B1" s="474"/>
      <c r="C1" s="474"/>
      <c r="D1" s="474"/>
      <c r="E1" s="474"/>
      <c r="F1" s="474"/>
      <c r="G1" s="474"/>
      <c r="H1" s="474"/>
      <c r="I1" s="474"/>
      <c r="J1" s="474"/>
      <c r="K1" s="474"/>
      <c r="L1" s="474"/>
      <c r="M1" s="474"/>
      <c r="N1" s="474"/>
      <c r="O1" s="474"/>
      <c r="P1" s="474"/>
    </row>
    <row r="2" spans="1:22" ht="25.25" customHeight="1" thickBot="1">
      <c r="A2" s="475" t="s">
        <v>59</v>
      </c>
      <c r="B2" s="475"/>
      <c r="C2" s="475"/>
      <c r="D2" s="476" t="s">
        <v>60</v>
      </c>
      <c r="E2" s="476"/>
      <c r="F2" s="476"/>
      <c r="G2" s="476"/>
      <c r="H2" s="476"/>
      <c r="I2" s="17"/>
      <c r="J2" s="18"/>
      <c r="K2" s="17"/>
      <c r="L2" s="17"/>
      <c r="M2" s="17"/>
      <c r="N2" s="17"/>
      <c r="O2" s="17"/>
      <c r="P2" s="17"/>
    </row>
    <row r="3" spans="1:22" ht="9" customHeight="1" thickBot="1">
      <c r="A3" s="17"/>
      <c r="B3" s="17"/>
      <c r="C3" s="17"/>
      <c r="D3" s="17"/>
      <c r="E3" s="17"/>
      <c r="F3" s="17"/>
      <c r="G3" s="17"/>
      <c r="H3" s="17"/>
      <c r="I3" s="17"/>
      <c r="J3" s="18"/>
      <c r="K3" s="17"/>
      <c r="L3" s="475" t="s">
        <v>61</v>
      </c>
      <c r="M3" s="475"/>
      <c r="N3" s="476" t="s">
        <v>62</v>
      </c>
      <c r="O3" s="476"/>
      <c r="P3" s="476"/>
    </row>
    <row r="4" spans="1:22" ht="16.25" customHeight="1" thickBot="1">
      <c r="A4" s="475" t="s">
        <v>63</v>
      </c>
      <c r="B4" s="475"/>
      <c r="C4" s="475"/>
      <c r="D4" s="476" t="s">
        <v>64</v>
      </c>
      <c r="E4" s="476"/>
      <c r="F4" s="476"/>
      <c r="G4" s="476"/>
      <c r="H4" s="476"/>
      <c r="I4" s="17"/>
      <c r="J4" s="18"/>
      <c r="K4" s="17"/>
      <c r="L4" s="475"/>
      <c r="M4" s="475"/>
      <c r="N4" s="476"/>
      <c r="O4" s="476"/>
      <c r="P4" s="476"/>
    </row>
    <row r="5" spans="1:22" ht="9" customHeight="1" thickBot="1">
      <c r="A5" s="475"/>
      <c r="B5" s="475"/>
      <c r="C5" s="475"/>
      <c r="D5" s="476"/>
      <c r="E5" s="476"/>
      <c r="F5" s="476"/>
      <c r="G5" s="476"/>
      <c r="H5" s="476"/>
      <c r="I5" s="17"/>
      <c r="J5" s="18"/>
      <c r="K5" s="17"/>
      <c r="L5" s="17"/>
      <c r="M5" s="17"/>
      <c r="N5" s="17"/>
      <c r="O5" s="17"/>
      <c r="P5" s="17"/>
    </row>
    <row r="6" spans="1:22" ht="9" customHeight="1" thickBot="1">
      <c r="A6" s="17"/>
      <c r="B6" s="17"/>
      <c r="C6" s="17"/>
      <c r="D6" s="17"/>
      <c r="E6" s="17"/>
      <c r="F6" s="17"/>
      <c r="G6" s="17"/>
      <c r="H6" s="17"/>
      <c r="I6" s="17"/>
      <c r="J6" s="18"/>
      <c r="K6" s="17"/>
      <c r="L6" s="475" t="s">
        <v>65</v>
      </c>
      <c r="M6" s="475"/>
      <c r="N6" s="476">
        <v>2019</v>
      </c>
      <c r="O6" s="476"/>
      <c r="P6" s="476"/>
    </row>
    <row r="7" spans="1:22" ht="16.25" customHeight="1" thickBot="1">
      <c r="A7" s="475" t="s">
        <v>66</v>
      </c>
      <c r="B7" s="475"/>
      <c r="C7" s="475"/>
      <c r="D7" s="476" t="s">
        <v>67</v>
      </c>
      <c r="E7" s="476"/>
      <c r="F7" s="476"/>
      <c r="G7" s="476"/>
      <c r="H7" s="476"/>
      <c r="I7" s="17"/>
      <c r="J7" s="18"/>
      <c r="K7" s="17"/>
      <c r="L7" s="475"/>
      <c r="M7" s="475"/>
      <c r="N7" s="476"/>
      <c r="O7" s="476"/>
      <c r="P7" s="476"/>
    </row>
    <row r="8" spans="1:22" ht="6" customHeight="1" thickBot="1">
      <c r="A8" s="475"/>
      <c r="B8" s="475"/>
      <c r="C8" s="475"/>
      <c r="D8" s="476"/>
      <c r="E8" s="476"/>
      <c r="F8" s="476"/>
      <c r="G8" s="476"/>
      <c r="H8" s="476"/>
      <c r="I8" s="17"/>
      <c r="J8" s="18"/>
      <c r="K8" s="17"/>
      <c r="L8" s="17"/>
      <c r="M8" s="17"/>
      <c r="N8" s="17"/>
      <c r="O8" s="17"/>
      <c r="P8" s="17"/>
    </row>
    <row r="9" spans="1:22" ht="3" customHeight="1" thickBot="1">
      <c r="A9" s="475"/>
      <c r="B9" s="475"/>
      <c r="C9" s="475"/>
      <c r="D9" s="476"/>
      <c r="E9" s="476"/>
      <c r="F9" s="476"/>
      <c r="G9" s="476"/>
      <c r="H9" s="476"/>
      <c r="I9" s="17"/>
      <c r="J9" s="18"/>
      <c r="K9" s="17"/>
      <c r="L9" s="474" t="s">
        <v>58</v>
      </c>
      <c r="M9" s="474"/>
      <c r="N9" s="474"/>
      <c r="O9" s="474"/>
      <c r="P9" s="474"/>
    </row>
    <row r="10" spans="1:22" ht="11" customHeight="1" thickBot="1">
      <c r="A10" s="17"/>
      <c r="B10" s="17"/>
      <c r="C10" s="17"/>
      <c r="D10" s="17"/>
      <c r="E10" s="17"/>
      <c r="F10" s="17"/>
      <c r="G10" s="17"/>
      <c r="H10" s="17"/>
      <c r="I10" s="17"/>
      <c r="J10" s="18"/>
      <c r="K10" s="17"/>
      <c r="L10" s="474"/>
      <c r="M10" s="474"/>
      <c r="N10" s="474"/>
      <c r="O10" s="474"/>
      <c r="P10" s="474"/>
    </row>
    <row r="11" spans="1:22" ht="6" customHeight="1" thickBot="1">
      <c r="A11" s="475" t="s">
        <v>68</v>
      </c>
      <c r="B11" s="475"/>
      <c r="C11" s="475"/>
      <c r="D11" s="476" t="s">
        <v>69</v>
      </c>
      <c r="E11" s="476"/>
      <c r="F11" s="476"/>
      <c r="G11" s="476"/>
      <c r="H11" s="476"/>
      <c r="I11" s="17"/>
      <c r="J11" s="18"/>
      <c r="K11" s="17"/>
      <c r="L11" s="474"/>
      <c r="M11" s="474"/>
      <c r="N11" s="474"/>
      <c r="O11" s="474"/>
      <c r="P11" s="474"/>
    </row>
    <row r="12" spans="1:22" ht="19.25" customHeight="1" thickBot="1">
      <c r="A12" s="475"/>
      <c r="B12" s="475"/>
      <c r="C12" s="475"/>
      <c r="D12" s="476"/>
      <c r="E12" s="476"/>
      <c r="F12" s="476"/>
      <c r="G12" s="476"/>
      <c r="H12" s="476"/>
      <c r="I12" s="17"/>
      <c r="J12" s="18"/>
      <c r="K12" s="17"/>
      <c r="L12" s="17"/>
      <c r="M12" s="17"/>
      <c r="N12" s="17"/>
      <c r="O12" s="17"/>
      <c r="P12" s="17"/>
    </row>
    <row r="13" spans="1:22" ht="20" customHeight="1" thickBot="1">
      <c r="A13" s="474" t="s">
        <v>58</v>
      </c>
      <c r="B13" s="474"/>
      <c r="C13" s="474"/>
      <c r="D13" s="474"/>
      <c r="E13" s="474"/>
      <c r="F13" s="474"/>
      <c r="G13" s="474"/>
      <c r="H13" s="474"/>
      <c r="I13" s="474"/>
      <c r="J13" s="474"/>
      <c r="K13" s="474"/>
      <c r="L13" s="474"/>
      <c r="M13" s="474"/>
      <c r="N13" s="474"/>
      <c r="O13" s="474"/>
      <c r="P13" s="474"/>
    </row>
    <row r="14" spans="1:22" ht="42" customHeight="1" thickBot="1">
      <c r="A14" s="482" t="s">
        <v>70</v>
      </c>
      <c r="B14" s="482"/>
      <c r="C14" s="482"/>
      <c r="D14" s="482"/>
      <c r="E14" s="482"/>
      <c r="F14" s="482" t="s">
        <v>71</v>
      </c>
      <c r="G14" s="482"/>
      <c r="H14" s="482"/>
      <c r="I14" s="482"/>
      <c r="J14" s="482"/>
      <c r="K14" s="482"/>
      <c r="L14" s="483"/>
      <c r="M14" s="484" t="s">
        <v>72</v>
      </c>
      <c r="N14" s="485"/>
      <c r="O14" s="485"/>
      <c r="P14" s="486"/>
      <c r="Q14" s="492" t="s">
        <v>73</v>
      </c>
      <c r="R14" s="493"/>
      <c r="S14" s="487" t="s">
        <v>74</v>
      </c>
      <c r="T14" s="493"/>
      <c r="U14" s="487" t="s">
        <v>75</v>
      </c>
      <c r="V14" s="488"/>
    </row>
    <row r="15" spans="1:22" ht="45" customHeight="1" thickBot="1">
      <c r="A15" s="19" t="s">
        <v>76</v>
      </c>
      <c r="B15" s="20" t="s">
        <v>77</v>
      </c>
      <c r="C15" s="489" t="s">
        <v>78</v>
      </c>
      <c r="D15" s="489"/>
      <c r="E15" s="20" t="s">
        <v>79</v>
      </c>
      <c r="F15" s="20" t="s">
        <v>80</v>
      </c>
      <c r="G15" s="20" t="s">
        <v>81</v>
      </c>
      <c r="H15" s="489" t="s">
        <v>82</v>
      </c>
      <c r="I15" s="489"/>
      <c r="J15" s="20" t="s">
        <v>83</v>
      </c>
      <c r="K15" s="489" t="s">
        <v>84</v>
      </c>
      <c r="L15" s="490"/>
      <c r="M15" s="491" t="s">
        <v>85</v>
      </c>
      <c r="N15" s="491"/>
      <c r="O15" s="21" t="s">
        <v>86</v>
      </c>
      <c r="P15" s="21" t="s">
        <v>87</v>
      </c>
      <c r="Q15" s="21" t="s">
        <v>88</v>
      </c>
      <c r="R15" s="21" t="s">
        <v>89</v>
      </c>
      <c r="S15" s="21" t="s">
        <v>90</v>
      </c>
      <c r="T15" s="22" t="s">
        <v>89</v>
      </c>
      <c r="U15" s="23" t="s">
        <v>91</v>
      </c>
      <c r="V15" s="23" t="s">
        <v>89</v>
      </c>
    </row>
    <row r="16" spans="1:22" ht="120.75" customHeight="1">
      <c r="A16" s="24" t="s">
        <v>92</v>
      </c>
      <c r="B16" s="25">
        <v>30148</v>
      </c>
      <c r="C16" s="478" t="s">
        <v>93</v>
      </c>
      <c r="D16" s="478"/>
      <c r="E16" s="24" t="s">
        <v>94</v>
      </c>
      <c r="F16" s="24" t="s">
        <v>95</v>
      </c>
      <c r="G16" s="24" t="s">
        <v>96</v>
      </c>
      <c r="H16" s="478" t="s">
        <v>97</v>
      </c>
      <c r="I16" s="478"/>
      <c r="J16" s="25" t="s">
        <v>98</v>
      </c>
      <c r="K16" s="478" t="s">
        <v>99</v>
      </c>
      <c r="L16" s="479"/>
      <c r="M16" s="480">
        <v>43466</v>
      </c>
      <c r="N16" s="481"/>
      <c r="O16" s="26">
        <v>43799</v>
      </c>
      <c r="P16" s="77" t="s">
        <v>100</v>
      </c>
      <c r="Q16" s="73"/>
      <c r="R16" s="28"/>
      <c r="S16" s="29"/>
      <c r="T16" s="30"/>
      <c r="U16" s="29"/>
      <c r="V16" s="31"/>
    </row>
    <row r="17" spans="1:22" ht="120" customHeight="1">
      <c r="A17" s="32" t="s">
        <v>92</v>
      </c>
      <c r="B17" s="33">
        <v>28724</v>
      </c>
      <c r="C17" s="477" t="s">
        <v>101</v>
      </c>
      <c r="D17" s="477"/>
      <c r="E17" s="32" t="s">
        <v>102</v>
      </c>
      <c r="F17" s="24" t="s">
        <v>103</v>
      </c>
      <c r="G17" s="32" t="s">
        <v>104</v>
      </c>
      <c r="H17" s="477" t="s">
        <v>105</v>
      </c>
      <c r="I17" s="477"/>
      <c r="J17" s="25" t="s">
        <v>106</v>
      </c>
      <c r="K17" s="478" t="s">
        <v>107</v>
      </c>
      <c r="L17" s="479"/>
      <c r="M17" s="480">
        <v>43466</v>
      </c>
      <c r="N17" s="481"/>
      <c r="O17" s="26">
        <v>43799</v>
      </c>
      <c r="P17" s="78" t="s">
        <v>108</v>
      </c>
      <c r="Q17" s="73"/>
      <c r="R17" s="28"/>
      <c r="S17" s="34"/>
      <c r="T17" s="35"/>
      <c r="U17" s="34"/>
      <c r="V17" s="36"/>
    </row>
    <row r="18" spans="1:22" s="40" customFormat="1" ht="124.5" customHeight="1">
      <c r="A18" s="32" t="s">
        <v>92</v>
      </c>
      <c r="B18" s="37">
        <v>29640</v>
      </c>
      <c r="C18" s="477" t="s">
        <v>109</v>
      </c>
      <c r="D18" s="477"/>
      <c r="E18" s="32" t="s">
        <v>94</v>
      </c>
      <c r="F18" s="24" t="s">
        <v>95</v>
      </c>
      <c r="G18" s="24" t="s">
        <v>96</v>
      </c>
      <c r="H18" s="477" t="s">
        <v>97</v>
      </c>
      <c r="I18" s="477"/>
      <c r="J18" s="25" t="s">
        <v>98</v>
      </c>
      <c r="K18" s="478" t="s">
        <v>99</v>
      </c>
      <c r="L18" s="479"/>
      <c r="M18" s="480">
        <v>43466</v>
      </c>
      <c r="N18" s="481"/>
      <c r="O18" s="26">
        <v>43799</v>
      </c>
      <c r="P18" s="78" t="s">
        <v>100</v>
      </c>
      <c r="Q18" s="73"/>
      <c r="R18" s="28"/>
      <c r="S18" s="38"/>
      <c r="T18" s="39"/>
      <c r="U18" s="38"/>
      <c r="V18" s="38"/>
    </row>
    <row r="19" spans="1:22" s="40" customFormat="1" ht="144" customHeight="1">
      <c r="A19" s="32" t="s">
        <v>92</v>
      </c>
      <c r="B19" s="33">
        <v>34071</v>
      </c>
      <c r="C19" s="477" t="s">
        <v>110</v>
      </c>
      <c r="D19" s="477"/>
      <c r="E19" s="32" t="s">
        <v>94</v>
      </c>
      <c r="F19" s="24" t="s">
        <v>95</v>
      </c>
      <c r="G19" s="24" t="s">
        <v>96</v>
      </c>
      <c r="H19" s="477" t="s">
        <v>97</v>
      </c>
      <c r="I19" s="477"/>
      <c r="J19" s="25" t="s">
        <v>98</v>
      </c>
      <c r="K19" s="478" t="s">
        <v>99</v>
      </c>
      <c r="L19" s="479"/>
      <c r="M19" s="480">
        <v>43466</v>
      </c>
      <c r="N19" s="481"/>
      <c r="O19" s="26">
        <v>43799</v>
      </c>
      <c r="P19" s="78" t="s">
        <v>100</v>
      </c>
      <c r="Q19" s="73"/>
      <c r="R19" s="28"/>
      <c r="S19" s="38"/>
      <c r="T19" s="39"/>
      <c r="U19" s="38"/>
      <c r="V19" s="38"/>
    </row>
    <row r="20" spans="1:22" s="40" customFormat="1" ht="289.5" customHeight="1">
      <c r="A20" s="41" t="s">
        <v>92</v>
      </c>
      <c r="B20" s="33">
        <v>15960</v>
      </c>
      <c r="C20" s="502" t="s">
        <v>111</v>
      </c>
      <c r="D20" s="503"/>
      <c r="E20" s="32" t="s">
        <v>94</v>
      </c>
      <c r="F20" s="32" t="s">
        <v>112</v>
      </c>
      <c r="G20" s="42" t="s">
        <v>113</v>
      </c>
      <c r="H20" s="477" t="s">
        <v>114</v>
      </c>
      <c r="I20" s="477"/>
      <c r="J20" s="43" t="s">
        <v>115</v>
      </c>
      <c r="K20" s="478" t="s">
        <v>116</v>
      </c>
      <c r="L20" s="478"/>
      <c r="M20" s="496" t="s">
        <v>117</v>
      </c>
      <c r="N20" s="497"/>
      <c r="O20" s="44" t="s">
        <v>118</v>
      </c>
      <c r="P20" s="74" t="s">
        <v>119</v>
      </c>
      <c r="Q20" s="73"/>
      <c r="R20" s="28"/>
      <c r="S20" s="38"/>
      <c r="T20" s="39"/>
      <c r="U20" s="38"/>
      <c r="V20" s="38"/>
    </row>
    <row r="21" spans="1:22" s="40" customFormat="1" ht="289.5" customHeight="1">
      <c r="A21" s="41" t="s">
        <v>92</v>
      </c>
      <c r="B21" s="45">
        <v>15243</v>
      </c>
      <c r="C21" s="494" t="s">
        <v>120</v>
      </c>
      <c r="D21" s="495"/>
      <c r="E21" s="46" t="s">
        <v>94</v>
      </c>
      <c r="F21" s="32" t="s">
        <v>112</v>
      </c>
      <c r="G21" s="42" t="s">
        <v>113</v>
      </c>
      <c r="H21" s="477" t="s">
        <v>114</v>
      </c>
      <c r="I21" s="477"/>
      <c r="J21" s="47" t="s">
        <v>115</v>
      </c>
      <c r="K21" s="478" t="s">
        <v>121</v>
      </c>
      <c r="L21" s="478"/>
      <c r="M21" s="496" t="s">
        <v>117</v>
      </c>
      <c r="N21" s="497"/>
      <c r="O21" s="44" t="s">
        <v>118</v>
      </c>
      <c r="P21" s="74" t="s">
        <v>122</v>
      </c>
      <c r="Q21" s="73"/>
      <c r="R21" s="28"/>
      <c r="S21" s="38"/>
      <c r="T21" s="39"/>
      <c r="U21" s="38"/>
      <c r="V21" s="38"/>
    </row>
    <row r="22" spans="1:22" s="40" customFormat="1" ht="211.5" customHeight="1">
      <c r="A22" s="41" t="s">
        <v>92</v>
      </c>
      <c r="B22" s="45">
        <v>24655</v>
      </c>
      <c r="C22" s="494" t="s">
        <v>123</v>
      </c>
      <c r="D22" s="495"/>
      <c r="E22" s="46" t="s">
        <v>94</v>
      </c>
      <c r="F22" s="48" t="s">
        <v>124</v>
      </c>
      <c r="G22" s="49" t="s">
        <v>113</v>
      </c>
      <c r="H22" s="477" t="s">
        <v>125</v>
      </c>
      <c r="I22" s="477"/>
      <c r="J22" s="47" t="s">
        <v>115</v>
      </c>
      <c r="K22" s="498" t="s">
        <v>126</v>
      </c>
      <c r="L22" s="499"/>
      <c r="M22" s="500" t="s">
        <v>127</v>
      </c>
      <c r="N22" s="501"/>
      <c r="O22" s="50">
        <v>43799</v>
      </c>
      <c r="P22" s="75" t="s">
        <v>128</v>
      </c>
      <c r="Q22" s="73"/>
      <c r="R22" s="28"/>
      <c r="S22" s="38"/>
      <c r="T22" s="39"/>
      <c r="U22" s="38"/>
      <c r="V22" s="38"/>
    </row>
    <row r="23" spans="1:22" s="40" customFormat="1" ht="226.5" customHeight="1">
      <c r="A23" s="41" t="s">
        <v>92</v>
      </c>
      <c r="B23" s="45">
        <v>45453</v>
      </c>
      <c r="C23" s="494" t="s">
        <v>129</v>
      </c>
      <c r="D23" s="495"/>
      <c r="E23" s="46" t="s">
        <v>94</v>
      </c>
      <c r="F23" s="48" t="s">
        <v>130</v>
      </c>
      <c r="G23" s="42" t="s">
        <v>113</v>
      </c>
      <c r="H23" s="477" t="s">
        <v>131</v>
      </c>
      <c r="I23" s="477"/>
      <c r="J23" s="47" t="s">
        <v>115</v>
      </c>
      <c r="K23" s="498" t="s">
        <v>132</v>
      </c>
      <c r="L23" s="499"/>
      <c r="M23" s="500" t="s">
        <v>127</v>
      </c>
      <c r="N23" s="501"/>
      <c r="O23" s="50">
        <v>43799</v>
      </c>
      <c r="P23" s="75" t="s">
        <v>128</v>
      </c>
      <c r="Q23" s="73"/>
      <c r="R23" s="28"/>
      <c r="S23" s="38"/>
      <c r="T23" s="39"/>
      <c r="U23" s="38"/>
      <c r="V23" s="38"/>
    </row>
    <row r="24" spans="1:22" s="40" customFormat="1" ht="228.75" customHeight="1">
      <c r="A24" s="41" t="s">
        <v>92</v>
      </c>
      <c r="B24" s="45">
        <v>47675</v>
      </c>
      <c r="C24" s="494" t="s">
        <v>133</v>
      </c>
      <c r="D24" s="495"/>
      <c r="E24" s="46" t="s">
        <v>94</v>
      </c>
      <c r="F24" s="48" t="s">
        <v>134</v>
      </c>
      <c r="G24" s="42" t="s">
        <v>113</v>
      </c>
      <c r="H24" s="477" t="s">
        <v>131</v>
      </c>
      <c r="I24" s="477"/>
      <c r="J24" s="47" t="s">
        <v>115</v>
      </c>
      <c r="K24" s="498" t="s">
        <v>135</v>
      </c>
      <c r="L24" s="499"/>
      <c r="M24" s="500" t="s">
        <v>127</v>
      </c>
      <c r="N24" s="501"/>
      <c r="O24" s="50">
        <v>43799</v>
      </c>
      <c r="P24" s="75" t="s">
        <v>136</v>
      </c>
      <c r="Q24" s="73"/>
      <c r="R24" s="28"/>
      <c r="S24" s="38"/>
      <c r="T24" s="39"/>
      <c r="U24" s="38"/>
      <c r="V24" s="38"/>
    </row>
    <row r="25" spans="1:22" s="40" customFormat="1" ht="276" customHeight="1">
      <c r="A25" s="41" t="s">
        <v>92</v>
      </c>
      <c r="B25" s="45">
        <v>15324</v>
      </c>
      <c r="C25" s="494" t="s">
        <v>137</v>
      </c>
      <c r="D25" s="495"/>
      <c r="E25" s="46" t="s">
        <v>94</v>
      </c>
      <c r="F25" s="48" t="s">
        <v>130</v>
      </c>
      <c r="G25" s="42" t="s">
        <v>113</v>
      </c>
      <c r="H25" s="477" t="s">
        <v>131</v>
      </c>
      <c r="I25" s="477"/>
      <c r="J25" s="47" t="s">
        <v>115</v>
      </c>
      <c r="K25" s="498" t="s">
        <v>135</v>
      </c>
      <c r="L25" s="499"/>
      <c r="M25" s="500" t="s">
        <v>127</v>
      </c>
      <c r="N25" s="501"/>
      <c r="O25" s="50">
        <v>43799</v>
      </c>
      <c r="P25" s="75" t="s">
        <v>128</v>
      </c>
      <c r="Q25" s="73"/>
      <c r="R25" s="28"/>
      <c r="S25" s="38"/>
      <c r="T25" s="39"/>
      <c r="U25" s="38"/>
      <c r="V25" s="38"/>
    </row>
    <row r="26" spans="1:22" s="40" customFormat="1" ht="241.5" customHeight="1">
      <c r="A26" s="41" t="s">
        <v>92</v>
      </c>
      <c r="B26" s="45">
        <v>60272</v>
      </c>
      <c r="C26" s="494" t="s">
        <v>138</v>
      </c>
      <c r="D26" s="495"/>
      <c r="E26" s="46" t="s">
        <v>94</v>
      </c>
      <c r="F26" s="48" t="s">
        <v>130</v>
      </c>
      <c r="G26" s="42" t="s">
        <v>113</v>
      </c>
      <c r="H26" s="477" t="s">
        <v>131</v>
      </c>
      <c r="I26" s="477"/>
      <c r="J26" s="47" t="s">
        <v>115</v>
      </c>
      <c r="K26" s="498" t="s">
        <v>135</v>
      </c>
      <c r="L26" s="499"/>
      <c r="M26" s="500" t="s">
        <v>127</v>
      </c>
      <c r="N26" s="501"/>
      <c r="O26" s="50">
        <v>43799</v>
      </c>
      <c r="P26" s="75" t="s">
        <v>128</v>
      </c>
      <c r="Q26" s="73"/>
      <c r="R26" s="28"/>
      <c r="S26" s="38"/>
      <c r="T26" s="39"/>
      <c r="U26" s="38"/>
      <c r="V26" s="38"/>
    </row>
    <row r="27" spans="1:22" s="40" customFormat="1" ht="260.25" customHeight="1">
      <c r="A27" s="41" t="s">
        <v>92</v>
      </c>
      <c r="B27" s="45">
        <v>60272</v>
      </c>
      <c r="C27" s="494" t="s">
        <v>139</v>
      </c>
      <c r="D27" s="495"/>
      <c r="E27" s="46" t="s">
        <v>94</v>
      </c>
      <c r="F27" s="48" t="s">
        <v>130</v>
      </c>
      <c r="G27" s="42" t="s">
        <v>113</v>
      </c>
      <c r="H27" s="477" t="s">
        <v>131</v>
      </c>
      <c r="I27" s="477"/>
      <c r="J27" s="47" t="s">
        <v>115</v>
      </c>
      <c r="K27" s="498" t="s">
        <v>135</v>
      </c>
      <c r="L27" s="499"/>
      <c r="M27" s="500" t="s">
        <v>127</v>
      </c>
      <c r="N27" s="501"/>
      <c r="O27" s="50">
        <v>43799</v>
      </c>
      <c r="P27" s="75" t="s">
        <v>128</v>
      </c>
      <c r="Q27" s="73"/>
      <c r="R27" s="28"/>
      <c r="S27" s="38"/>
      <c r="T27" s="39"/>
      <c r="U27" s="38"/>
      <c r="V27" s="38"/>
    </row>
    <row r="28" spans="1:22" s="40" customFormat="1" ht="282.75" customHeight="1">
      <c r="A28" s="41" t="s">
        <v>92</v>
      </c>
      <c r="B28" s="45">
        <v>60283</v>
      </c>
      <c r="C28" s="494" t="s">
        <v>140</v>
      </c>
      <c r="D28" s="495"/>
      <c r="E28" s="46" t="s">
        <v>94</v>
      </c>
      <c r="F28" s="48" t="s">
        <v>130</v>
      </c>
      <c r="G28" s="42" t="s">
        <v>113</v>
      </c>
      <c r="H28" s="477" t="s">
        <v>131</v>
      </c>
      <c r="I28" s="477"/>
      <c r="J28" s="47" t="s">
        <v>115</v>
      </c>
      <c r="K28" s="498" t="s">
        <v>135</v>
      </c>
      <c r="L28" s="499"/>
      <c r="M28" s="500" t="s">
        <v>127</v>
      </c>
      <c r="N28" s="501"/>
      <c r="O28" s="50">
        <v>43799</v>
      </c>
      <c r="P28" s="75" t="s">
        <v>128</v>
      </c>
      <c r="Q28" s="73"/>
      <c r="R28" s="28"/>
      <c r="S28" s="38"/>
      <c r="T28" s="39"/>
      <c r="U28" s="38"/>
      <c r="V28" s="38"/>
    </row>
    <row r="29" spans="1:22" s="40" customFormat="1" ht="276" customHeight="1">
      <c r="A29" s="41" t="s">
        <v>92</v>
      </c>
      <c r="B29" s="45">
        <v>60287</v>
      </c>
      <c r="C29" s="494" t="s">
        <v>141</v>
      </c>
      <c r="D29" s="495"/>
      <c r="E29" s="46" t="s">
        <v>94</v>
      </c>
      <c r="F29" s="48" t="s">
        <v>130</v>
      </c>
      <c r="G29" s="42" t="s">
        <v>113</v>
      </c>
      <c r="H29" s="477" t="s">
        <v>131</v>
      </c>
      <c r="I29" s="477"/>
      <c r="J29" s="47" t="s">
        <v>115</v>
      </c>
      <c r="K29" s="498" t="s">
        <v>142</v>
      </c>
      <c r="L29" s="499"/>
      <c r="M29" s="500" t="s">
        <v>127</v>
      </c>
      <c r="N29" s="501"/>
      <c r="O29" s="50">
        <v>43799</v>
      </c>
      <c r="P29" s="75" t="s">
        <v>143</v>
      </c>
      <c r="Q29" s="73"/>
      <c r="R29" s="28"/>
      <c r="S29" s="38"/>
      <c r="T29" s="39"/>
      <c r="U29" s="38"/>
      <c r="V29" s="38"/>
    </row>
    <row r="30" spans="1:22" s="40" customFormat="1" ht="312" customHeight="1" thickBot="1">
      <c r="A30" s="51" t="s">
        <v>92</v>
      </c>
      <c r="B30" s="52">
        <v>60285</v>
      </c>
      <c r="C30" s="504" t="s">
        <v>144</v>
      </c>
      <c r="D30" s="504"/>
      <c r="E30" s="53" t="s">
        <v>94</v>
      </c>
      <c r="F30" s="54" t="s">
        <v>130</v>
      </c>
      <c r="G30" s="42" t="s">
        <v>113</v>
      </c>
      <c r="H30" s="477" t="s">
        <v>131</v>
      </c>
      <c r="I30" s="477"/>
      <c r="J30" s="55" t="s">
        <v>115</v>
      </c>
      <c r="K30" s="505" t="s">
        <v>135</v>
      </c>
      <c r="L30" s="505"/>
      <c r="M30" s="506" t="s">
        <v>127</v>
      </c>
      <c r="N30" s="507"/>
      <c r="O30" s="56">
        <v>43799</v>
      </c>
      <c r="P30" s="76" t="s">
        <v>128</v>
      </c>
      <c r="Q30" s="73"/>
      <c r="R30" s="28"/>
      <c r="S30" s="38"/>
      <c r="T30" s="39"/>
      <c r="U30" s="38"/>
      <c r="V30" s="38"/>
    </row>
    <row r="31" spans="1:22" s="40" customFormat="1" ht="409.5" customHeight="1" thickBot="1">
      <c r="A31" s="79" t="s">
        <v>92</v>
      </c>
      <c r="B31" s="79" t="s">
        <v>145</v>
      </c>
      <c r="C31" s="516" t="s">
        <v>146</v>
      </c>
      <c r="D31" s="516"/>
      <c r="E31" s="79" t="s">
        <v>147</v>
      </c>
      <c r="F31" s="79" t="s">
        <v>148</v>
      </c>
      <c r="G31" s="79" t="s">
        <v>149</v>
      </c>
      <c r="H31" s="517" t="s">
        <v>150</v>
      </c>
      <c r="I31" s="517"/>
      <c r="J31" s="79" t="s">
        <v>115</v>
      </c>
      <c r="K31" s="517" t="s">
        <v>151</v>
      </c>
      <c r="L31" s="517"/>
      <c r="M31" s="518" t="s">
        <v>152</v>
      </c>
      <c r="N31" s="519"/>
      <c r="O31" s="80">
        <v>43799</v>
      </c>
      <c r="P31" s="79" t="s">
        <v>153</v>
      </c>
      <c r="Q31" s="27"/>
      <c r="R31" s="28"/>
      <c r="S31" s="38"/>
      <c r="T31" s="39"/>
      <c r="U31" s="38"/>
      <c r="V31" s="38"/>
    </row>
    <row r="32" spans="1:22" s="40" customFormat="1" ht="219.75" customHeight="1" thickBot="1">
      <c r="A32" s="81" t="s">
        <v>154</v>
      </c>
      <c r="B32" s="82" t="s">
        <v>155</v>
      </c>
      <c r="C32" s="511" t="s">
        <v>156</v>
      </c>
      <c r="D32" s="512"/>
      <c r="E32" s="81" t="s">
        <v>157</v>
      </c>
      <c r="F32" s="81" t="s">
        <v>158</v>
      </c>
      <c r="G32" s="81" t="s">
        <v>159</v>
      </c>
      <c r="H32" s="513" t="s">
        <v>160</v>
      </c>
      <c r="I32" s="513"/>
      <c r="J32" s="82" t="s">
        <v>161</v>
      </c>
      <c r="K32" s="511" t="s">
        <v>162</v>
      </c>
      <c r="L32" s="512"/>
      <c r="M32" s="511" t="s">
        <v>163</v>
      </c>
      <c r="N32" s="512"/>
      <c r="O32" s="82" t="s">
        <v>164</v>
      </c>
      <c r="P32" s="81" t="s">
        <v>165</v>
      </c>
      <c r="Q32" s="81" t="s">
        <v>165</v>
      </c>
      <c r="R32" s="28"/>
      <c r="S32" s="38"/>
      <c r="T32" s="39"/>
      <c r="U32" s="38"/>
      <c r="V32" s="38"/>
    </row>
    <row r="33" spans="1:22" s="40" customFormat="1" ht="161.25" customHeight="1" thickBot="1">
      <c r="A33" s="81" t="s">
        <v>154</v>
      </c>
      <c r="B33" s="82" t="s">
        <v>166</v>
      </c>
      <c r="C33" s="511" t="s">
        <v>167</v>
      </c>
      <c r="D33" s="512"/>
      <c r="E33" s="81" t="s">
        <v>157</v>
      </c>
      <c r="F33" s="81" t="s">
        <v>158</v>
      </c>
      <c r="G33" s="81" t="s">
        <v>159</v>
      </c>
      <c r="H33" s="513" t="s">
        <v>160</v>
      </c>
      <c r="I33" s="513"/>
      <c r="J33" s="82" t="s">
        <v>161</v>
      </c>
      <c r="K33" s="511" t="s">
        <v>162</v>
      </c>
      <c r="L33" s="512"/>
      <c r="M33" s="511" t="s">
        <v>163</v>
      </c>
      <c r="N33" s="512"/>
      <c r="O33" s="82" t="s">
        <v>164</v>
      </c>
      <c r="P33" s="81" t="s">
        <v>165</v>
      </c>
      <c r="Q33" s="81" t="s">
        <v>165</v>
      </c>
      <c r="R33" s="28"/>
      <c r="S33" s="38"/>
      <c r="T33" s="39"/>
      <c r="U33" s="38"/>
      <c r="V33" s="38"/>
    </row>
    <row r="34" spans="1:22" s="40" customFormat="1" ht="141" thickBot="1">
      <c r="A34" s="81" t="s">
        <v>154</v>
      </c>
      <c r="B34" s="82" t="s">
        <v>168</v>
      </c>
      <c r="C34" s="511" t="s">
        <v>169</v>
      </c>
      <c r="D34" s="512"/>
      <c r="E34" s="81" t="s">
        <v>157</v>
      </c>
      <c r="F34" s="81" t="s">
        <v>158</v>
      </c>
      <c r="G34" s="81" t="s">
        <v>159</v>
      </c>
      <c r="H34" s="513" t="s">
        <v>160</v>
      </c>
      <c r="I34" s="513"/>
      <c r="J34" s="82" t="s">
        <v>161</v>
      </c>
      <c r="K34" s="511" t="s">
        <v>162</v>
      </c>
      <c r="L34" s="512"/>
      <c r="M34" s="511" t="s">
        <v>163</v>
      </c>
      <c r="N34" s="512"/>
      <c r="O34" s="82" t="s">
        <v>164</v>
      </c>
      <c r="P34" s="81" t="s">
        <v>165</v>
      </c>
      <c r="Q34" s="81" t="s">
        <v>165</v>
      </c>
      <c r="R34" s="28"/>
      <c r="S34" s="38"/>
      <c r="T34" s="39"/>
      <c r="U34" s="38"/>
      <c r="V34" s="38"/>
    </row>
    <row r="35" spans="1:22" s="40" customFormat="1" ht="133.5" customHeight="1">
      <c r="Q35" s="27"/>
      <c r="R35" s="28"/>
      <c r="S35" s="38"/>
      <c r="T35" s="39"/>
      <c r="U35" s="38"/>
      <c r="V35" s="38"/>
    </row>
    <row r="36" spans="1:22" s="40" customFormat="1" ht="168.75" customHeight="1">
      <c r="A36" s="57"/>
      <c r="B36" s="58"/>
      <c r="C36" s="508"/>
      <c r="D36" s="508"/>
      <c r="E36" s="57"/>
      <c r="F36" s="57"/>
      <c r="G36" s="57"/>
      <c r="H36" s="508"/>
      <c r="I36" s="508"/>
      <c r="J36" s="58"/>
      <c r="K36" s="508"/>
      <c r="L36" s="508"/>
      <c r="M36" s="509"/>
      <c r="N36" s="510"/>
      <c r="O36" s="59"/>
      <c r="P36" s="57"/>
      <c r="Q36" s="60"/>
      <c r="R36" s="60"/>
    </row>
    <row r="37" spans="1:22" s="40" customFormat="1" ht="174" customHeight="1">
      <c r="A37" s="57"/>
      <c r="B37" s="58"/>
      <c r="C37" s="508"/>
      <c r="D37" s="508"/>
      <c r="E37" s="57"/>
      <c r="F37" s="57"/>
      <c r="G37" s="57"/>
      <c r="H37" s="508"/>
      <c r="I37" s="508"/>
      <c r="J37" s="58"/>
      <c r="K37" s="508"/>
      <c r="L37" s="508"/>
      <c r="M37" s="509"/>
      <c r="N37" s="510"/>
      <c r="O37" s="59"/>
      <c r="P37" s="57"/>
      <c r="Q37" s="60"/>
      <c r="R37" s="60"/>
    </row>
    <row r="38" spans="1:22" s="40" customFormat="1" ht="135" customHeight="1">
      <c r="A38" s="57"/>
      <c r="B38" s="58"/>
      <c r="C38" s="508"/>
      <c r="D38" s="508"/>
      <c r="E38" s="57"/>
      <c r="F38" s="57"/>
      <c r="G38" s="57"/>
      <c r="H38" s="508"/>
      <c r="I38" s="508"/>
      <c r="J38" s="58"/>
      <c r="K38" s="508"/>
      <c r="L38" s="508"/>
      <c r="M38" s="509"/>
      <c r="N38" s="510"/>
      <c r="O38" s="59"/>
      <c r="P38" s="57"/>
      <c r="Q38" s="61"/>
    </row>
    <row r="39" spans="1:22" s="40" customFormat="1" ht="138.75" customHeight="1">
      <c r="A39" s="57"/>
      <c r="B39" s="58"/>
      <c r="C39" s="508"/>
      <c r="D39" s="508"/>
      <c r="E39" s="57"/>
      <c r="F39" s="57"/>
      <c r="G39" s="57"/>
      <c r="H39" s="508"/>
      <c r="I39" s="508"/>
      <c r="J39" s="58"/>
      <c r="K39" s="508"/>
      <c r="L39" s="508"/>
      <c r="M39" s="509"/>
      <c r="N39" s="510"/>
      <c r="O39" s="59"/>
      <c r="P39" s="57"/>
      <c r="Q39" s="61"/>
    </row>
    <row r="40" spans="1:22" s="40" customFormat="1" ht="126" customHeight="1">
      <c r="A40" s="57"/>
      <c r="B40" s="58"/>
      <c r="C40" s="508"/>
      <c r="D40" s="508"/>
      <c r="E40" s="57"/>
      <c r="F40" s="57"/>
      <c r="G40" s="57"/>
      <c r="H40" s="508"/>
      <c r="I40" s="508"/>
      <c r="J40" s="58"/>
      <c r="K40" s="508"/>
      <c r="L40" s="508"/>
      <c r="M40" s="509"/>
      <c r="N40" s="510"/>
      <c r="O40" s="59"/>
      <c r="P40" s="57"/>
      <c r="Q40" s="61"/>
    </row>
    <row r="41" spans="1:22" s="40" customFormat="1" ht="124.5" customHeight="1">
      <c r="A41" s="57"/>
      <c r="B41" s="58"/>
      <c r="C41" s="510"/>
      <c r="D41" s="510"/>
      <c r="E41" s="57"/>
      <c r="F41" s="57"/>
      <c r="G41" s="57"/>
      <c r="H41" s="508"/>
      <c r="I41" s="508"/>
      <c r="J41" s="58"/>
      <c r="K41" s="508"/>
      <c r="L41" s="508"/>
      <c r="M41" s="509"/>
      <c r="N41" s="510"/>
      <c r="O41" s="59"/>
      <c r="P41" s="57"/>
      <c r="Q41" s="61"/>
    </row>
    <row r="42" spans="1:22" s="40" customFormat="1" ht="66.75" customHeight="1">
      <c r="A42" s="62"/>
      <c r="B42" s="58"/>
      <c r="C42" s="514"/>
      <c r="D42" s="514"/>
      <c r="E42" s="57"/>
      <c r="F42" s="57"/>
      <c r="G42" s="63"/>
      <c r="H42" s="508"/>
      <c r="I42" s="508"/>
      <c r="J42" s="64"/>
      <c r="K42" s="508"/>
      <c r="L42" s="508"/>
      <c r="M42" s="509"/>
      <c r="N42" s="510"/>
      <c r="O42" s="65"/>
      <c r="P42" s="64"/>
      <c r="Q42" s="63"/>
      <c r="R42" s="66"/>
    </row>
    <row r="43" spans="1:22" s="40" customFormat="1" ht="79.5" hidden="1" customHeight="1">
      <c r="A43" s="62"/>
      <c r="B43" s="67"/>
      <c r="C43" s="514"/>
      <c r="D43" s="514"/>
      <c r="E43" s="68"/>
      <c r="G43" s="57"/>
      <c r="H43" s="508"/>
      <c r="I43" s="508"/>
      <c r="J43" s="69"/>
      <c r="K43" s="508"/>
      <c r="L43" s="508"/>
      <c r="M43" s="509"/>
      <c r="N43" s="510"/>
      <c r="P43" s="64"/>
    </row>
    <row r="44" spans="1:22" s="40" customFormat="1" ht="168.75" customHeight="1">
      <c r="A44" s="62"/>
      <c r="B44" s="64"/>
      <c r="C44" s="515"/>
      <c r="D44" s="515"/>
      <c r="E44" s="57"/>
      <c r="F44" s="57"/>
      <c r="G44" s="57"/>
      <c r="H44" s="508"/>
      <c r="I44" s="508"/>
      <c r="J44" s="64"/>
      <c r="K44" s="508"/>
      <c r="L44" s="508"/>
      <c r="M44" s="509"/>
      <c r="N44" s="510"/>
      <c r="O44" s="65"/>
      <c r="P44" s="64"/>
      <c r="Q44" s="63"/>
      <c r="R44" s="63"/>
    </row>
    <row r="45" spans="1:22" s="40" customFormat="1" ht="185.25" customHeight="1">
      <c r="A45" s="62"/>
      <c r="B45" s="64"/>
      <c r="C45" s="515"/>
      <c r="D45" s="515"/>
      <c r="E45" s="57"/>
      <c r="F45" s="57"/>
      <c r="G45" s="57"/>
      <c r="H45" s="508"/>
      <c r="I45" s="508"/>
      <c r="J45" s="64"/>
      <c r="K45" s="508"/>
      <c r="L45" s="508"/>
      <c r="M45" s="509"/>
      <c r="N45" s="510"/>
      <c r="O45" s="65"/>
      <c r="P45" s="64"/>
      <c r="Q45" s="63"/>
      <c r="R45" s="63"/>
    </row>
    <row r="46" spans="1:22" s="40" customFormat="1" ht="181.5" customHeight="1">
      <c r="A46" s="62"/>
      <c r="B46" s="64"/>
      <c r="C46" s="515"/>
      <c r="D46" s="515"/>
      <c r="E46" s="57"/>
      <c r="F46" s="57"/>
      <c r="G46" s="57"/>
      <c r="H46" s="508"/>
      <c r="I46" s="508"/>
      <c r="J46" s="64"/>
      <c r="K46" s="508"/>
      <c r="L46" s="508"/>
      <c r="M46" s="509"/>
      <c r="N46" s="510"/>
      <c r="O46" s="65"/>
      <c r="P46" s="64"/>
      <c r="Q46" s="63"/>
      <c r="R46" s="63"/>
    </row>
    <row r="47" spans="1:22" s="40" customFormat="1">
      <c r="D47" s="70"/>
      <c r="J47" s="69"/>
    </row>
    <row r="48" spans="1:22" s="40" customFormat="1">
      <c r="D48" s="70"/>
      <c r="J48" s="69"/>
    </row>
    <row r="49" spans="4:10" s="40" customFormat="1">
      <c r="D49" s="70"/>
      <c r="J49" s="69"/>
    </row>
    <row r="50" spans="4:10" s="40" customFormat="1">
      <c r="D50" s="70"/>
      <c r="J50" s="69"/>
    </row>
    <row r="51" spans="4:10" s="40" customFormat="1">
      <c r="D51" s="70"/>
      <c r="J51" s="69"/>
    </row>
    <row r="52" spans="4:10" s="40" customFormat="1">
      <c r="D52" s="70"/>
      <c r="J52" s="69"/>
    </row>
    <row r="53" spans="4:10" s="40" customFormat="1">
      <c r="D53" s="70"/>
      <c r="J53" s="69"/>
    </row>
    <row r="54" spans="4:10" s="40" customFormat="1">
      <c r="D54" s="70"/>
      <c r="J54" s="69"/>
    </row>
    <row r="55" spans="4:10" s="40" customFormat="1">
      <c r="D55" s="70"/>
      <c r="J55" s="69"/>
    </row>
    <row r="56" spans="4:10" s="40" customFormat="1">
      <c r="D56" s="70"/>
      <c r="J56" s="69"/>
    </row>
    <row r="57" spans="4:10" s="40" customFormat="1">
      <c r="D57" s="70"/>
      <c r="J57" s="69"/>
    </row>
    <row r="58" spans="4:10" s="40" customFormat="1">
      <c r="D58" s="70"/>
      <c r="J58" s="69"/>
    </row>
    <row r="59" spans="4:10" s="40" customFormat="1">
      <c r="D59" s="70"/>
      <c r="J59" s="69"/>
    </row>
    <row r="60" spans="4:10" s="40" customFormat="1">
      <c r="D60" s="70"/>
      <c r="J60" s="69"/>
    </row>
    <row r="61" spans="4:10" s="40" customFormat="1">
      <c r="D61" s="70"/>
      <c r="J61" s="69"/>
    </row>
    <row r="62" spans="4:10" s="40" customFormat="1">
      <c r="D62" s="70"/>
      <c r="J62" s="69"/>
    </row>
    <row r="63" spans="4:10" s="40" customFormat="1">
      <c r="D63" s="70"/>
      <c r="J63" s="69"/>
    </row>
    <row r="64" spans="4:10" s="40" customFormat="1">
      <c r="D64" s="70"/>
      <c r="J64" s="69"/>
    </row>
    <row r="65" spans="4:10" s="40" customFormat="1">
      <c r="D65" s="70"/>
      <c r="J65" s="69"/>
    </row>
    <row r="66" spans="4:10" s="40" customFormat="1">
      <c r="D66" s="70"/>
      <c r="J66" s="69"/>
    </row>
    <row r="67" spans="4:10" s="40" customFormat="1">
      <c r="D67" s="70"/>
      <c r="J67" s="69"/>
    </row>
    <row r="68" spans="4:10" s="40" customFormat="1">
      <c r="D68" s="70"/>
      <c r="J68" s="69"/>
    </row>
    <row r="69" spans="4:10" s="40" customFormat="1">
      <c r="D69" s="70"/>
      <c r="J69" s="69"/>
    </row>
    <row r="70" spans="4:10" s="40" customFormat="1">
      <c r="D70" s="70"/>
      <c r="J70" s="69"/>
    </row>
    <row r="71" spans="4:10" s="40" customFormat="1">
      <c r="D71" s="70"/>
      <c r="J71" s="69"/>
    </row>
    <row r="72" spans="4:10" s="40" customFormat="1">
      <c r="D72" s="70"/>
      <c r="J72" s="69"/>
    </row>
    <row r="73" spans="4:10" s="40" customFormat="1">
      <c r="D73" s="70"/>
      <c r="J73" s="69"/>
    </row>
    <row r="74" spans="4:10" s="40" customFormat="1">
      <c r="D74" s="70"/>
      <c r="J74" s="69"/>
    </row>
    <row r="75" spans="4:10" s="40" customFormat="1">
      <c r="D75" s="70"/>
      <c r="J75" s="69"/>
    </row>
    <row r="76" spans="4:10" s="40" customFormat="1">
      <c r="D76" s="70"/>
      <c r="J76" s="69"/>
    </row>
    <row r="77" spans="4:10" s="40" customFormat="1">
      <c r="D77" s="70"/>
      <c r="J77" s="69"/>
    </row>
    <row r="78" spans="4:10" s="40" customFormat="1">
      <c r="D78" s="70"/>
      <c r="J78" s="69"/>
    </row>
    <row r="79" spans="4:10" s="40" customFormat="1">
      <c r="D79" s="70"/>
      <c r="J79" s="69"/>
    </row>
    <row r="80" spans="4:10" s="40" customFormat="1">
      <c r="D80" s="70"/>
      <c r="J80" s="69"/>
    </row>
    <row r="81" spans="4:10" s="40" customFormat="1">
      <c r="D81" s="70"/>
      <c r="J81" s="69"/>
    </row>
    <row r="82" spans="4:10" s="40" customFormat="1">
      <c r="D82" s="70"/>
      <c r="J82" s="69"/>
    </row>
    <row r="83" spans="4:10" s="40" customFormat="1">
      <c r="D83" s="70"/>
      <c r="J83" s="69"/>
    </row>
    <row r="84" spans="4:10" s="40" customFormat="1">
      <c r="D84" s="70"/>
      <c r="J84" s="69"/>
    </row>
    <row r="85" spans="4:10" s="40" customFormat="1">
      <c r="D85" s="70"/>
      <c r="J85" s="69"/>
    </row>
    <row r="86" spans="4:10" s="40" customFormat="1">
      <c r="D86" s="70"/>
      <c r="J86" s="69"/>
    </row>
    <row r="87" spans="4:10" s="40" customFormat="1">
      <c r="D87" s="70"/>
      <c r="J87" s="69"/>
    </row>
    <row r="88" spans="4:10" s="40" customFormat="1">
      <c r="D88" s="70"/>
      <c r="J88" s="69"/>
    </row>
    <row r="89" spans="4:10" s="40" customFormat="1">
      <c r="D89" s="70"/>
      <c r="J89" s="69"/>
    </row>
    <row r="90" spans="4:10" s="40" customFormat="1">
      <c r="D90" s="70"/>
      <c r="J90" s="69"/>
    </row>
    <row r="91" spans="4:10" s="40" customFormat="1">
      <c r="D91" s="70"/>
      <c r="J91" s="69"/>
    </row>
    <row r="92" spans="4:10" s="40" customFormat="1">
      <c r="D92" s="70"/>
      <c r="J92" s="69"/>
    </row>
    <row r="93" spans="4:10" s="40" customFormat="1">
      <c r="D93" s="70"/>
      <c r="J93" s="69"/>
    </row>
    <row r="94" spans="4:10" s="40" customFormat="1">
      <c r="D94" s="70"/>
      <c r="J94" s="69"/>
    </row>
    <row r="95" spans="4:10" s="40" customFormat="1">
      <c r="D95" s="70"/>
      <c r="J95" s="69"/>
    </row>
    <row r="96" spans="4:10" s="40" customFormat="1">
      <c r="D96" s="70"/>
      <c r="J96" s="69"/>
    </row>
    <row r="97" spans="4:10" s="40" customFormat="1">
      <c r="D97" s="70"/>
      <c r="J97" s="69"/>
    </row>
    <row r="98" spans="4:10" s="40" customFormat="1">
      <c r="D98" s="70"/>
      <c r="J98" s="69"/>
    </row>
    <row r="99" spans="4:10" s="40" customFormat="1">
      <c r="D99" s="70"/>
      <c r="J99" s="69"/>
    </row>
    <row r="100" spans="4:10" s="40" customFormat="1">
      <c r="D100" s="70"/>
      <c r="J100" s="69"/>
    </row>
    <row r="101" spans="4:10" s="40" customFormat="1">
      <c r="D101" s="70"/>
      <c r="J101" s="69"/>
    </row>
    <row r="102" spans="4:10" s="40" customFormat="1">
      <c r="D102" s="70"/>
      <c r="J102" s="69"/>
    </row>
    <row r="103" spans="4:10" s="40" customFormat="1">
      <c r="D103" s="70"/>
      <c r="J103" s="69"/>
    </row>
    <row r="104" spans="4:10" s="40" customFormat="1">
      <c r="D104" s="70"/>
      <c r="J104" s="69"/>
    </row>
    <row r="105" spans="4:10" s="40" customFormat="1">
      <c r="D105" s="70"/>
      <c r="J105" s="69"/>
    </row>
    <row r="106" spans="4:10" s="40" customFormat="1">
      <c r="D106" s="70"/>
      <c r="J106" s="69"/>
    </row>
    <row r="107" spans="4:10" s="40" customFormat="1">
      <c r="D107" s="70"/>
      <c r="J107" s="69"/>
    </row>
    <row r="108" spans="4:10" s="40" customFormat="1">
      <c r="D108" s="70"/>
      <c r="J108" s="69"/>
    </row>
    <row r="109" spans="4:10" s="40" customFormat="1">
      <c r="D109" s="70"/>
      <c r="J109" s="69"/>
    </row>
    <row r="110" spans="4:10" s="40" customFormat="1">
      <c r="D110" s="70"/>
      <c r="J110" s="69"/>
    </row>
    <row r="111" spans="4:10" s="40" customFormat="1">
      <c r="D111" s="70"/>
      <c r="J111" s="69"/>
    </row>
    <row r="112" spans="4:10" s="40" customFormat="1">
      <c r="D112" s="70"/>
      <c r="J112" s="69"/>
    </row>
    <row r="113" spans="4:10" s="40" customFormat="1">
      <c r="D113" s="70"/>
      <c r="J113" s="69"/>
    </row>
    <row r="114" spans="4:10" s="40" customFormat="1">
      <c r="D114" s="70"/>
      <c r="J114" s="69"/>
    </row>
  </sheetData>
  <mergeCells count="145">
    <mergeCell ref="M32:N32"/>
    <mergeCell ref="M33:N33"/>
    <mergeCell ref="K32:L32"/>
    <mergeCell ref="K33:L33"/>
    <mergeCell ref="H33:I33"/>
    <mergeCell ref="C32:D32"/>
    <mergeCell ref="C33:D33"/>
    <mergeCell ref="C31:D31"/>
    <mergeCell ref="H31:I31"/>
    <mergeCell ref="K31:L31"/>
    <mergeCell ref="M31:N31"/>
    <mergeCell ref="H32:I32"/>
    <mergeCell ref="C45:D45"/>
    <mergeCell ref="H45:I45"/>
    <mergeCell ref="K45:L45"/>
    <mergeCell ref="M45:N45"/>
    <mergeCell ref="C46:D46"/>
    <mergeCell ref="H46:I46"/>
    <mergeCell ref="K46:L46"/>
    <mergeCell ref="M46:N46"/>
    <mergeCell ref="C43:D43"/>
    <mergeCell ref="H43:I43"/>
    <mergeCell ref="K43:L43"/>
    <mergeCell ref="M43:N43"/>
    <mergeCell ref="C44:D44"/>
    <mergeCell ref="H44:I44"/>
    <mergeCell ref="K44:L44"/>
    <mergeCell ref="M44:N44"/>
    <mergeCell ref="C41:D41"/>
    <mergeCell ref="H41:I41"/>
    <mergeCell ref="K41:L41"/>
    <mergeCell ref="M41:N41"/>
    <mergeCell ref="C42:D42"/>
    <mergeCell ref="H42:I42"/>
    <mergeCell ref="K42:L42"/>
    <mergeCell ref="M42:N42"/>
    <mergeCell ref="C39:D39"/>
    <mergeCell ref="H39:I39"/>
    <mergeCell ref="K39:L39"/>
    <mergeCell ref="M39:N39"/>
    <mergeCell ref="C40:D40"/>
    <mergeCell ref="H40:I40"/>
    <mergeCell ref="K40:L40"/>
    <mergeCell ref="M40:N40"/>
    <mergeCell ref="C37:D37"/>
    <mergeCell ref="H37:I37"/>
    <mergeCell ref="K37:L37"/>
    <mergeCell ref="M37:N37"/>
    <mergeCell ref="C38:D38"/>
    <mergeCell ref="H38:I38"/>
    <mergeCell ref="K38:L38"/>
    <mergeCell ref="M38:N38"/>
    <mergeCell ref="C34:D34"/>
    <mergeCell ref="H34:I34"/>
    <mergeCell ref="K34:L34"/>
    <mergeCell ref="M34:N34"/>
    <mergeCell ref="C36:D36"/>
    <mergeCell ref="H36:I36"/>
    <mergeCell ref="K36:L36"/>
    <mergeCell ref="M36:N36"/>
    <mergeCell ref="C29:D29"/>
    <mergeCell ref="H29:I29"/>
    <mergeCell ref="K29:L29"/>
    <mergeCell ref="M29:N29"/>
    <mergeCell ref="C30:D30"/>
    <mergeCell ref="H30:I30"/>
    <mergeCell ref="K30:L30"/>
    <mergeCell ref="M30:N30"/>
    <mergeCell ref="C27:D27"/>
    <mergeCell ref="H27:I27"/>
    <mergeCell ref="K27:L27"/>
    <mergeCell ref="M27:N27"/>
    <mergeCell ref="C28:D28"/>
    <mergeCell ref="H28:I28"/>
    <mergeCell ref="K28:L28"/>
    <mergeCell ref="M28:N28"/>
    <mergeCell ref="C25:D25"/>
    <mergeCell ref="H25:I25"/>
    <mergeCell ref="K25:L25"/>
    <mergeCell ref="M25:N25"/>
    <mergeCell ref="C26:D26"/>
    <mergeCell ref="H26:I26"/>
    <mergeCell ref="K26:L26"/>
    <mergeCell ref="M26:N26"/>
    <mergeCell ref="C23:D23"/>
    <mergeCell ref="H23:I23"/>
    <mergeCell ref="K23:L23"/>
    <mergeCell ref="M23:N23"/>
    <mergeCell ref="C24:D24"/>
    <mergeCell ref="H24:I24"/>
    <mergeCell ref="K24:L24"/>
    <mergeCell ref="M24:N24"/>
    <mergeCell ref="C21:D21"/>
    <mergeCell ref="H21:I21"/>
    <mergeCell ref="K21:L21"/>
    <mergeCell ref="M21:N21"/>
    <mergeCell ref="C22:D22"/>
    <mergeCell ref="H22:I22"/>
    <mergeCell ref="K22:L22"/>
    <mergeCell ref="M22:N22"/>
    <mergeCell ref="C19:D19"/>
    <mergeCell ref="H19:I19"/>
    <mergeCell ref="K19:L19"/>
    <mergeCell ref="M19:N19"/>
    <mergeCell ref="C20:D20"/>
    <mergeCell ref="H20:I20"/>
    <mergeCell ref="K20:L20"/>
    <mergeCell ref="M20:N20"/>
    <mergeCell ref="C18:D18"/>
    <mergeCell ref="H18:I18"/>
    <mergeCell ref="K18:L18"/>
    <mergeCell ref="M18:N18"/>
    <mergeCell ref="U14:V14"/>
    <mergeCell ref="C15:D15"/>
    <mergeCell ref="H15:I15"/>
    <mergeCell ref="K15:L15"/>
    <mergeCell ref="M15:N15"/>
    <mergeCell ref="C16:D16"/>
    <mergeCell ref="H16:I16"/>
    <mergeCell ref="K16:L16"/>
    <mergeCell ref="M16:N16"/>
    <mergeCell ref="Q14:R14"/>
    <mergeCell ref="S14:T14"/>
    <mergeCell ref="A1:P1"/>
    <mergeCell ref="A2:C2"/>
    <mergeCell ref="D2:H2"/>
    <mergeCell ref="L3:M4"/>
    <mergeCell ref="N3:P4"/>
    <mergeCell ref="A4:C5"/>
    <mergeCell ref="D4:H5"/>
    <mergeCell ref="C17:D17"/>
    <mergeCell ref="H17:I17"/>
    <mergeCell ref="K17:L17"/>
    <mergeCell ref="M17:N17"/>
    <mergeCell ref="A13:P13"/>
    <mergeCell ref="A14:E14"/>
    <mergeCell ref="F14:L14"/>
    <mergeCell ref="M14:P14"/>
    <mergeCell ref="L6:M7"/>
    <mergeCell ref="N6:P7"/>
    <mergeCell ref="A7:C9"/>
    <mergeCell ref="D7:H9"/>
    <mergeCell ref="L9:P11"/>
    <mergeCell ref="A11:C12"/>
    <mergeCell ref="D11:H12"/>
  </mergeCells>
  <pageMargins left="0.78740157480314965" right="0" top="0.78740157480314965" bottom="0" header="0.51181102362204722" footer="0.51181102362204722"/>
  <pageSetup scale="55"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
  <sheetViews>
    <sheetView zoomScaleNormal="100" workbookViewId="0">
      <pane xSplit="1" ySplit="6" topLeftCell="B20" activePane="bottomRight" state="frozen"/>
      <selection pane="topRight" activeCell="B1" sqref="B1"/>
      <selection pane="bottomLeft" activeCell="A7" sqref="A7"/>
      <selection pane="bottomRight" activeCell="G7" sqref="G7:H25"/>
    </sheetView>
  </sheetViews>
  <sheetFormatPr baseColWidth="10" defaultRowHeight="15"/>
  <cols>
    <col min="1" max="1" width="30.33203125" customWidth="1"/>
    <col min="2" max="2" width="3.83203125" bestFit="1" customWidth="1"/>
    <col min="3" max="3" width="29.5" customWidth="1"/>
    <col min="4" max="4" width="21.33203125" customWidth="1"/>
    <col min="5" max="5" width="18.6640625" customWidth="1"/>
    <col min="6" max="6" width="20.5" customWidth="1"/>
    <col min="7" max="7" width="28.6640625" customWidth="1"/>
    <col min="8" max="8" width="23" customWidth="1"/>
    <col min="10" max="10" width="0" hidden="1" customWidth="1"/>
  </cols>
  <sheetData>
    <row r="1" spans="1:10" s="107" customFormat="1" ht="21.75" customHeight="1">
      <c r="A1" s="106"/>
      <c r="B1" s="522" t="s">
        <v>43</v>
      </c>
      <c r="C1" s="522"/>
      <c r="D1" s="522"/>
      <c r="E1" s="522"/>
      <c r="F1" s="522"/>
      <c r="G1" s="523" t="s">
        <v>231</v>
      </c>
      <c r="H1" s="523"/>
    </row>
    <row r="2" spans="1:10" s="107" customFormat="1" ht="21.75" customHeight="1">
      <c r="A2" s="108"/>
      <c r="B2" s="522"/>
      <c r="C2" s="522"/>
      <c r="D2" s="522"/>
      <c r="E2" s="522"/>
      <c r="F2" s="522"/>
      <c r="G2" s="523" t="s">
        <v>232</v>
      </c>
      <c r="H2" s="523"/>
    </row>
    <row r="3" spans="1:10" s="107" customFormat="1" ht="21.75" customHeight="1">
      <c r="A3" s="108"/>
      <c r="B3" s="522" t="s">
        <v>44</v>
      </c>
      <c r="C3" s="522"/>
      <c r="D3" s="522"/>
      <c r="E3" s="522"/>
      <c r="F3" s="522"/>
      <c r="G3" s="524" t="s">
        <v>233</v>
      </c>
      <c r="H3" s="524"/>
    </row>
    <row r="4" spans="1:10" s="107" customFormat="1" ht="21.75" customHeight="1" thickBot="1">
      <c r="A4" s="109"/>
      <c r="B4" s="522"/>
      <c r="C4" s="522"/>
      <c r="D4" s="522"/>
      <c r="E4" s="522"/>
      <c r="F4" s="522"/>
      <c r="G4" s="524"/>
      <c r="H4" s="524"/>
    </row>
    <row r="5" spans="1:10" ht="21.75" customHeight="1">
      <c r="A5" s="520" t="s">
        <v>234</v>
      </c>
      <c r="B5" s="521"/>
      <c r="C5" s="521"/>
      <c r="D5" s="521"/>
      <c r="E5" s="521"/>
      <c r="F5" s="521"/>
      <c r="G5" s="521"/>
      <c r="H5" s="521"/>
    </row>
    <row r="6" spans="1:10" ht="45" customHeight="1" thickBot="1">
      <c r="A6" s="110" t="s">
        <v>0</v>
      </c>
      <c r="B6" s="525" t="s">
        <v>175</v>
      </c>
      <c r="C6" s="526"/>
      <c r="D6" s="110" t="s">
        <v>1</v>
      </c>
      <c r="E6" s="110" t="s">
        <v>87</v>
      </c>
      <c r="F6" s="110" t="s">
        <v>2</v>
      </c>
      <c r="G6" s="110" t="s">
        <v>235</v>
      </c>
      <c r="H6" s="110" t="s">
        <v>236</v>
      </c>
    </row>
    <row r="7" spans="1:10" ht="57" thickBot="1">
      <c r="A7" s="527" t="s">
        <v>237</v>
      </c>
      <c r="B7" s="111" t="s">
        <v>3</v>
      </c>
      <c r="C7" s="114" t="s">
        <v>238</v>
      </c>
      <c r="D7" s="114" t="s">
        <v>239</v>
      </c>
      <c r="E7" s="114" t="s">
        <v>240</v>
      </c>
      <c r="F7" s="114" t="s">
        <v>241</v>
      </c>
      <c r="G7" s="290"/>
      <c r="H7" s="290"/>
      <c r="J7" s="113" t="s">
        <v>242</v>
      </c>
    </row>
    <row r="8" spans="1:10" ht="58.5" customHeight="1" thickBot="1">
      <c r="A8" s="528"/>
      <c r="B8" s="111" t="s">
        <v>4</v>
      </c>
      <c r="C8" s="114" t="s">
        <v>243</v>
      </c>
      <c r="D8" s="114" t="s">
        <v>244</v>
      </c>
      <c r="E8" s="114" t="s">
        <v>240</v>
      </c>
      <c r="F8" s="114" t="s">
        <v>245</v>
      </c>
      <c r="G8" s="290"/>
      <c r="H8" s="290"/>
      <c r="J8" s="113"/>
    </row>
    <row r="9" spans="1:10" ht="92.25" customHeight="1" thickBot="1">
      <c r="A9" s="528"/>
      <c r="B9" s="111" t="s">
        <v>189</v>
      </c>
      <c r="C9" s="114" t="s">
        <v>246</v>
      </c>
      <c r="D9" s="114" t="s">
        <v>247</v>
      </c>
      <c r="E9" s="114" t="s">
        <v>248</v>
      </c>
      <c r="F9" s="114" t="s">
        <v>249</v>
      </c>
      <c r="G9" s="290"/>
      <c r="H9" s="290"/>
      <c r="J9" s="114" t="s">
        <v>250</v>
      </c>
    </row>
    <row r="10" spans="1:10" ht="81.75" customHeight="1" thickBot="1">
      <c r="A10" s="529"/>
      <c r="B10" s="111" t="s">
        <v>195</v>
      </c>
      <c r="C10" s="115" t="s">
        <v>251</v>
      </c>
      <c r="D10" s="115" t="s">
        <v>252</v>
      </c>
      <c r="E10" s="115" t="s">
        <v>253</v>
      </c>
      <c r="F10" s="115" t="s">
        <v>249</v>
      </c>
      <c r="G10" s="115"/>
      <c r="H10" s="290"/>
      <c r="I10" s="116"/>
      <c r="J10" s="115" t="s">
        <v>254</v>
      </c>
    </row>
    <row r="11" spans="1:10" ht="92.25" customHeight="1" thickBot="1">
      <c r="A11" s="530" t="s">
        <v>255</v>
      </c>
      <c r="B11" s="111" t="s">
        <v>5</v>
      </c>
      <c r="C11" s="117" t="s">
        <v>256</v>
      </c>
      <c r="D11" s="117" t="s">
        <v>257</v>
      </c>
      <c r="E11" s="117" t="s">
        <v>258</v>
      </c>
      <c r="F11" s="117" t="s">
        <v>259</v>
      </c>
      <c r="G11" s="290"/>
      <c r="H11" s="290"/>
      <c r="J11" s="117" t="s">
        <v>242</v>
      </c>
    </row>
    <row r="12" spans="1:10" ht="104.25" customHeight="1">
      <c r="A12" s="531"/>
      <c r="B12" s="533" t="s">
        <v>6</v>
      </c>
      <c r="C12" s="536" t="s">
        <v>260</v>
      </c>
      <c r="D12" s="536" t="s">
        <v>480</v>
      </c>
      <c r="E12" s="539" t="s">
        <v>261</v>
      </c>
      <c r="F12" s="536" t="s">
        <v>164</v>
      </c>
      <c r="G12" s="542"/>
      <c r="H12" s="542"/>
      <c r="J12" s="117"/>
    </row>
    <row r="13" spans="1:10" ht="85.5" customHeight="1">
      <c r="A13" s="531"/>
      <c r="B13" s="534"/>
      <c r="C13" s="537"/>
      <c r="D13" s="537"/>
      <c r="E13" s="540"/>
      <c r="F13" s="537"/>
      <c r="G13" s="543"/>
      <c r="H13" s="543"/>
    </row>
    <row r="14" spans="1:10" ht="159" customHeight="1" thickBot="1">
      <c r="A14" s="531"/>
      <c r="B14" s="535"/>
      <c r="C14" s="538"/>
      <c r="D14" s="538"/>
      <c r="E14" s="541"/>
      <c r="F14" s="538"/>
      <c r="G14" s="544"/>
      <c r="H14" s="544"/>
      <c r="J14" t="s">
        <v>242</v>
      </c>
    </row>
    <row r="15" spans="1:10" ht="26.25" customHeight="1">
      <c r="A15" s="531"/>
      <c r="B15" s="533" t="s">
        <v>7</v>
      </c>
      <c r="C15" s="536" t="s">
        <v>262</v>
      </c>
      <c r="D15" s="536" t="s">
        <v>263</v>
      </c>
      <c r="E15" s="545" t="s">
        <v>264</v>
      </c>
      <c r="F15" s="536" t="s">
        <v>265</v>
      </c>
      <c r="G15" s="542"/>
      <c r="H15" s="542"/>
      <c r="J15" s="548" t="s">
        <v>266</v>
      </c>
    </row>
    <row r="16" spans="1:10" ht="25.5" customHeight="1">
      <c r="A16" s="531"/>
      <c r="B16" s="534"/>
      <c r="C16" s="537"/>
      <c r="D16" s="537"/>
      <c r="E16" s="546"/>
      <c r="F16" s="537"/>
      <c r="G16" s="543"/>
      <c r="H16" s="543"/>
      <c r="J16" s="548"/>
    </row>
    <row r="17" spans="1:10" ht="17.25" customHeight="1">
      <c r="A17" s="531"/>
      <c r="B17" s="534"/>
      <c r="C17" s="537"/>
      <c r="D17" s="537"/>
      <c r="E17" s="546"/>
      <c r="F17" s="537"/>
      <c r="G17" s="543"/>
      <c r="H17" s="543"/>
      <c r="J17" s="548"/>
    </row>
    <row r="18" spans="1:10" ht="7.5" customHeight="1" thickBot="1">
      <c r="A18" s="532"/>
      <c r="B18" s="535"/>
      <c r="C18" s="538"/>
      <c r="D18" s="538"/>
      <c r="E18" s="547"/>
      <c r="F18" s="538"/>
      <c r="G18" s="544"/>
      <c r="H18" s="544"/>
      <c r="J18" s="549"/>
    </row>
    <row r="19" spans="1:10" ht="57.75" customHeight="1">
      <c r="A19" s="550" t="s">
        <v>267</v>
      </c>
      <c r="B19" s="552" t="s">
        <v>8</v>
      </c>
      <c r="C19" s="536" t="s">
        <v>268</v>
      </c>
      <c r="D19" s="536" t="s">
        <v>269</v>
      </c>
      <c r="E19" s="539" t="s">
        <v>270</v>
      </c>
      <c r="F19" s="536" t="s">
        <v>225</v>
      </c>
      <c r="G19" s="542"/>
      <c r="H19" s="542"/>
      <c r="J19" s="554" t="s">
        <v>240</v>
      </c>
    </row>
    <row r="20" spans="1:10" ht="15.75" customHeight="1" thickBot="1">
      <c r="A20" s="551"/>
      <c r="B20" s="553"/>
      <c r="C20" s="538"/>
      <c r="D20" s="538"/>
      <c r="E20" s="541"/>
      <c r="F20" s="538"/>
      <c r="G20" s="544"/>
      <c r="H20" s="544"/>
      <c r="J20" s="555"/>
    </row>
    <row r="21" spans="1:10" ht="72.75" customHeight="1" thickBot="1">
      <c r="A21" s="551"/>
      <c r="B21" s="118" t="s">
        <v>21</v>
      </c>
      <c r="C21" s="114" t="s">
        <v>271</v>
      </c>
      <c r="D21" s="114" t="s">
        <v>272</v>
      </c>
      <c r="E21" s="114" t="s">
        <v>273</v>
      </c>
      <c r="F21" s="112" t="s">
        <v>225</v>
      </c>
      <c r="G21" s="290"/>
      <c r="H21" s="290"/>
      <c r="J21" s="114" t="s">
        <v>240</v>
      </c>
    </row>
    <row r="22" spans="1:10" ht="150" customHeight="1" thickBot="1">
      <c r="A22" s="550" t="s">
        <v>274</v>
      </c>
      <c r="B22" s="119" t="s">
        <v>9</v>
      </c>
      <c r="C22" s="114" t="s">
        <v>275</v>
      </c>
      <c r="D22" s="114" t="s">
        <v>276</v>
      </c>
      <c r="E22" s="114" t="s">
        <v>277</v>
      </c>
      <c r="F22" s="112" t="s">
        <v>278</v>
      </c>
      <c r="G22" s="290"/>
      <c r="H22" s="290"/>
      <c r="J22" s="117" t="s">
        <v>279</v>
      </c>
    </row>
    <row r="23" spans="1:10" ht="63" customHeight="1">
      <c r="A23" s="551"/>
      <c r="B23" s="533" t="s">
        <v>10</v>
      </c>
      <c r="C23" s="536" t="s">
        <v>280</v>
      </c>
      <c r="D23" s="536" t="s">
        <v>281</v>
      </c>
      <c r="E23" s="539" t="s">
        <v>282</v>
      </c>
      <c r="F23" s="536" t="s">
        <v>283</v>
      </c>
      <c r="G23" s="542"/>
      <c r="H23" s="542"/>
      <c r="J23" s="539" t="s">
        <v>284</v>
      </c>
    </row>
    <row r="24" spans="1:10" ht="15" customHeight="1">
      <c r="A24" s="551"/>
      <c r="B24" s="534"/>
      <c r="C24" s="537"/>
      <c r="D24" s="537"/>
      <c r="E24" s="540"/>
      <c r="F24" s="537"/>
      <c r="G24" s="543"/>
      <c r="H24" s="543"/>
      <c r="J24" s="540"/>
    </row>
    <row r="25" spans="1:10" ht="7.5" customHeight="1" thickBot="1">
      <c r="A25" s="556"/>
      <c r="B25" s="535"/>
      <c r="C25" s="538"/>
      <c r="D25" s="538"/>
      <c r="E25" s="541"/>
      <c r="F25" s="538"/>
      <c r="G25" s="544"/>
      <c r="H25" s="544"/>
      <c r="J25" s="541"/>
    </row>
    <row r="26" spans="1:10" ht="16">
      <c r="A26" s="120"/>
    </row>
    <row r="27" spans="1:10" ht="16">
      <c r="A27" s="120"/>
    </row>
    <row r="28" spans="1:10" ht="21">
      <c r="A28" s="121"/>
    </row>
    <row r="29" spans="1:10" ht="21">
      <c r="A29" s="121"/>
    </row>
    <row r="30" spans="1:10" ht="21">
      <c r="A30" s="121"/>
    </row>
    <row r="31" spans="1:10" ht="16">
      <c r="A31" s="122"/>
    </row>
    <row r="32" spans="1:10" ht="16">
      <c r="A32" s="122"/>
    </row>
    <row r="33" spans="1:1">
      <c r="A33" s="123"/>
    </row>
    <row r="34" spans="1:1">
      <c r="A34" s="123"/>
    </row>
    <row r="35" spans="1:1">
      <c r="A35" s="123"/>
    </row>
    <row r="36" spans="1:1">
      <c r="A36" s="123"/>
    </row>
  </sheetData>
  <mergeCells count="42">
    <mergeCell ref="F23:F25"/>
    <mergeCell ref="G23:G25"/>
    <mergeCell ref="H23:H25"/>
    <mergeCell ref="J23:J25"/>
    <mergeCell ref="A22:A25"/>
    <mergeCell ref="B23:B25"/>
    <mergeCell ref="C23:C25"/>
    <mergeCell ref="D23:D25"/>
    <mergeCell ref="E23:E25"/>
    <mergeCell ref="J15:J18"/>
    <mergeCell ref="A19:A21"/>
    <mergeCell ref="B19:B20"/>
    <mergeCell ref="C19:C20"/>
    <mergeCell ref="D19:D20"/>
    <mergeCell ref="E19:E20"/>
    <mergeCell ref="F19:F20"/>
    <mergeCell ref="G19:G20"/>
    <mergeCell ref="H19:H20"/>
    <mergeCell ref="J19:J20"/>
    <mergeCell ref="E12:E14"/>
    <mergeCell ref="F12:F14"/>
    <mergeCell ref="G12:G14"/>
    <mergeCell ref="H12:H14"/>
    <mergeCell ref="B15:B18"/>
    <mergeCell ref="C15:C18"/>
    <mergeCell ref="D15:D18"/>
    <mergeCell ref="E15:E18"/>
    <mergeCell ref="F15:F18"/>
    <mergeCell ref="G15:G18"/>
    <mergeCell ref="D12:D14"/>
    <mergeCell ref="H15:H18"/>
    <mergeCell ref="B6:C6"/>
    <mergeCell ref="A7:A10"/>
    <mergeCell ref="A11:A18"/>
    <mergeCell ref="B12:B14"/>
    <mergeCell ref="C12:C14"/>
    <mergeCell ref="A5:H5"/>
    <mergeCell ref="B1:F2"/>
    <mergeCell ref="G1:H1"/>
    <mergeCell ref="G2:H2"/>
    <mergeCell ref="B3:F4"/>
    <mergeCell ref="G3:H4"/>
  </mergeCells>
  <pageMargins left="0.23622047244094491" right="0.23622047244094491" top="0.74803149606299213" bottom="0.74803149606299213"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workbookViewId="0">
      <selection activeCell="D9" sqref="D9"/>
    </sheetView>
  </sheetViews>
  <sheetFormatPr baseColWidth="10" defaultRowHeight="15"/>
  <cols>
    <col min="1" max="1" width="31" customWidth="1"/>
    <col min="3" max="3" width="38" customWidth="1"/>
    <col min="4" max="4" width="24.5" customWidth="1"/>
    <col min="5" max="5" width="20.83203125" customWidth="1"/>
    <col min="6" max="6" width="32.83203125" customWidth="1"/>
    <col min="7" max="7" width="14.6640625" customWidth="1"/>
  </cols>
  <sheetData>
    <row r="1" spans="1:7" ht="18" customHeight="1" thickBot="1">
      <c r="A1" s="559"/>
      <c r="B1" s="561" t="s">
        <v>43</v>
      </c>
      <c r="C1" s="562"/>
      <c r="D1" s="562"/>
      <c r="E1" s="563"/>
      <c r="F1" s="102" t="s">
        <v>443</v>
      </c>
      <c r="G1" s="158"/>
    </row>
    <row r="2" spans="1:7" ht="16" thickBot="1">
      <c r="A2" s="559"/>
      <c r="B2" s="561"/>
      <c r="C2" s="562"/>
      <c r="D2" s="562"/>
      <c r="E2" s="563"/>
      <c r="F2" s="103" t="s">
        <v>444</v>
      </c>
      <c r="G2" s="159"/>
    </row>
    <row r="3" spans="1:7" ht="18" customHeight="1" thickBot="1">
      <c r="A3" s="559"/>
      <c r="B3" s="561" t="s">
        <v>44</v>
      </c>
      <c r="C3" s="562"/>
      <c r="D3" s="562"/>
      <c r="E3" s="563"/>
      <c r="F3" s="104" t="s">
        <v>445</v>
      </c>
      <c r="G3" s="159"/>
    </row>
    <row r="4" spans="1:7" ht="16" thickBot="1">
      <c r="A4" s="560"/>
      <c r="B4" s="561"/>
      <c r="C4" s="562"/>
      <c r="D4" s="562"/>
      <c r="E4" s="563"/>
      <c r="F4" s="564"/>
      <c r="G4" s="565"/>
    </row>
    <row r="5" spans="1:7" ht="22" thickBot="1">
      <c r="A5" s="566" t="s">
        <v>446</v>
      </c>
      <c r="B5" s="566"/>
      <c r="C5" s="566"/>
      <c r="D5" s="566"/>
      <c r="E5" s="566"/>
      <c r="F5" s="566"/>
      <c r="G5" s="566"/>
    </row>
    <row r="6" spans="1:7" ht="35" thickBot="1">
      <c r="A6" s="105" t="s">
        <v>0</v>
      </c>
      <c r="B6" s="567" t="s">
        <v>175</v>
      </c>
      <c r="C6" s="567"/>
      <c r="D6" s="86" t="s">
        <v>1</v>
      </c>
      <c r="E6" s="105" t="s">
        <v>15</v>
      </c>
      <c r="F6" s="86" t="s">
        <v>447</v>
      </c>
      <c r="G6" s="86" t="s">
        <v>2</v>
      </c>
    </row>
    <row r="7" spans="1:7" ht="112.5" customHeight="1" thickBot="1">
      <c r="A7" s="557" t="s">
        <v>448</v>
      </c>
      <c r="B7" s="160" t="s">
        <v>3</v>
      </c>
      <c r="C7" s="162" t="s">
        <v>449</v>
      </c>
      <c r="D7" s="162" t="s">
        <v>481</v>
      </c>
      <c r="E7" s="162" t="s">
        <v>450</v>
      </c>
      <c r="F7" s="161" t="s">
        <v>451</v>
      </c>
      <c r="G7" s="161" t="s">
        <v>485</v>
      </c>
    </row>
    <row r="8" spans="1:7" ht="121.5" customHeight="1" thickBot="1">
      <c r="A8" s="557"/>
      <c r="B8" s="160" t="s">
        <v>4</v>
      </c>
      <c r="C8" s="162" t="s">
        <v>452</v>
      </c>
      <c r="D8" s="170" t="s">
        <v>532</v>
      </c>
      <c r="E8" s="162" t="s">
        <v>450</v>
      </c>
      <c r="F8" s="161" t="s">
        <v>453</v>
      </c>
      <c r="G8" s="161" t="s">
        <v>485</v>
      </c>
    </row>
    <row r="9" spans="1:7" ht="87" customHeight="1" thickBot="1">
      <c r="A9" s="558" t="s">
        <v>454</v>
      </c>
      <c r="B9" s="160" t="s">
        <v>5</v>
      </c>
      <c r="C9" s="162" t="s">
        <v>455</v>
      </c>
      <c r="D9" s="162" t="s">
        <v>538</v>
      </c>
      <c r="E9" s="162" t="s">
        <v>450</v>
      </c>
      <c r="F9" s="161" t="s">
        <v>240</v>
      </c>
      <c r="G9" s="161" t="s">
        <v>188</v>
      </c>
    </row>
    <row r="10" spans="1:7" ht="90" customHeight="1" thickBot="1">
      <c r="A10" s="558"/>
      <c r="B10" s="160" t="s">
        <v>6</v>
      </c>
      <c r="C10" s="161" t="s">
        <v>456</v>
      </c>
      <c r="D10" s="162" t="s">
        <v>482</v>
      </c>
      <c r="E10" s="162" t="s">
        <v>248</v>
      </c>
      <c r="F10" s="162" t="s">
        <v>457</v>
      </c>
      <c r="G10" s="166" t="s">
        <v>486</v>
      </c>
    </row>
    <row r="11" spans="1:7" ht="101.25" customHeight="1" thickBot="1">
      <c r="A11" s="558"/>
      <c r="B11" s="164" t="s">
        <v>7</v>
      </c>
      <c r="C11" s="165" t="s">
        <v>458</v>
      </c>
      <c r="D11" s="165" t="s">
        <v>483</v>
      </c>
      <c r="E11" s="165" t="s">
        <v>450</v>
      </c>
      <c r="F11" s="165" t="s">
        <v>459</v>
      </c>
      <c r="G11" s="165" t="s">
        <v>460</v>
      </c>
    </row>
    <row r="12" spans="1:7" ht="78" customHeight="1" thickBot="1">
      <c r="A12" s="558"/>
      <c r="B12" s="164" t="s">
        <v>362</v>
      </c>
      <c r="C12" s="165" t="s">
        <v>484</v>
      </c>
      <c r="D12" s="171" t="s">
        <v>535</v>
      </c>
      <c r="E12" s="165" t="s">
        <v>450</v>
      </c>
      <c r="F12" s="165" t="s">
        <v>450</v>
      </c>
      <c r="G12" s="165" t="s">
        <v>378</v>
      </c>
    </row>
    <row r="13" spans="1:7" ht="90" customHeight="1" thickBot="1">
      <c r="A13" s="558"/>
      <c r="B13" s="164" t="s">
        <v>367</v>
      </c>
      <c r="C13" s="171" t="s">
        <v>533</v>
      </c>
      <c r="D13" s="171" t="s">
        <v>534</v>
      </c>
      <c r="E13" s="165" t="s">
        <v>461</v>
      </c>
      <c r="F13" s="165"/>
      <c r="G13" s="161" t="s">
        <v>477</v>
      </c>
    </row>
    <row r="14" spans="1:7" ht="109.5" customHeight="1" thickBot="1">
      <c r="A14" s="557" t="s">
        <v>462</v>
      </c>
      <c r="B14" s="164" t="s">
        <v>8</v>
      </c>
      <c r="C14" s="165" t="s">
        <v>463</v>
      </c>
      <c r="D14" s="165" t="s">
        <v>464</v>
      </c>
      <c r="E14" s="165" t="s">
        <v>465</v>
      </c>
      <c r="F14" s="165" t="s">
        <v>466</v>
      </c>
      <c r="G14" s="166" t="s">
        <v>467</v>
      </c>
    </row>
    <row r="15" spans="1:7" ht="136" thickBot="1">
      <c r="A15" s="557"/>
      <c r="B15" s="164" t="s">
        <v>21</v>
      </c>
      <c r="C15" s="165" t="s">
        <v>468</v>
      </c>
      <c r="D15" s="165" t="s">
        <v>487</v>
      </c>
      <c r="E15" s="165" t="s">
        <v>469</v>
      </c>
      <c r="F15" s="165"/>
      <c r="G15" s="161" t="s">
        <v>477</v>
      </c>
    </row>
    <row r="16" spans="1:7" ht="141.75" customHeight="1" thickBot="1">
      <c r="A16" s="557" t="s">
        <v>470</v>
      </c>
      <c r="B16" s="164" t="s">
        <v>9</v>
      </c>
      <c r="C16" s="165" t="s">
        <v>471</v>
      </c>
      <c r="D16" s="165" t="s">
        <v>536</v>
      </c>
      <c r="E16" s="165" t="s">
        <v>450</v>
      </c>
      <c r="F16" s="165" t="s">
        <v>472</v>
      </c>
      <c r="G16" s="166" t="s">
        <v>478</v>
      </c>
    </row>
    <row r="17" spans="1:7" ht="120" customHeight="1" thickBot="1">
      <c r="A17" s="557"/>
      <c r="B17" s="164" t="s">
        <v>10</v>
      </c>
      <c r="C17" s="165" t="s">
        <v>473</v>
      </c>
      <c r="D17" s="165" t="s">
        <v>474</v>
      </c>
      <c r="E17" s="165" t="s">
        <v>488</v>
      </c>
      <c r="F17" s="165" t="s">
        <v>450</v>
      </c>
      <c r="G17" s="165" t="s">
        <v>479</v>
      </c>
    </row>
    <row r="18" spans="1:7" ht="138.75" customHeight="1" thickBot="1">
      <c r="A18" s="163" t="s">
        <v>475</v>
      </c>
      <c r="B18" s="164" t="s">
        <v>222</v>
      </c>
      <c r="C18" s="165" t="s">
        <v>476</v>
      </c>
      <c r="D18" s="165" t="s">
        <v>537</v>
      </c>
      <c r="E18" s="165" t="s">
        <v>450</v>
      </c>
      <c r="F18" s="165" t="s">
        <v>266</v>
      </c>
      <c r="G18" s="166" t="s">
        <v>478</v>
      </c>
    </row>
  </sheetData>
  <mergeCells count="10">
    <mergeCell ref="B1:E2"/>
    <mergeCell ref="B3:E4"/>
    <mergeCell ref="F4:G4"/>
    <mergeCell ref="A5:G5"/>
    <mergeCell ref="B6:C6"/>
    <mergeCell ref="A7:A8"/>
    <mergeCell ref="A9:A13"/>
    <mergeCell ref="A14:A15"/>
    <mergeCell ref="A16:A17"/>
    <mergeCell ref="A1:A4"/>
  </mergeCells>
  <pageMargins left="0.70866141732283472" right="0.70866141732283472"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34"/>
  <sheetViews>
    <sheetView topLeftCell="A7" zoomScale="95" zoomScaleNormal="95" workbookViewId="0">
      <pane xSplit="1" ySplit="6" topLeftCell="B30" activePane="bottomRight" state="frozen"/>
      <selection activeCell="A7" sqref="A7"/>
      <selection pane="topRight" activeCell="B7" sqref="B7"/>
      <selection pane="bottomLeft" activeCell="A8" sqref="A8"/>
      <selection pane="bottomRight" activeCell="I12" sqref="I12:I33"/>
    </sheetView>
  </sheetViews>
  <sheetFormatPr baseColWidth="10" defaultRowHeight="15"/>
  <cols>
    <col min="1" max="1" width="27" customWidth="1"/>
    <col min="2" max="2" width="7.33203125" customWidth="1"/>
    <col min="3" max="3" width="30.6640625" customWidth="1"/>
    <col min="4" max="4" width="22.1640625" customWidth="1"/>
    <col min="5" max="5" width="23.5" customWidth="1"/>
    <col min="6" max="6" width="17.5" customWidth="1"/>
    <col min="7" max="7" width="21" customWidth="1"/>
    <col min="8" max="8" width="15.83203125" customWidth="1"/>
    <col min="9" max="9" width="27.83203125" customWidth="1"/>
  </cols>
  <sheetData>
    <row r="1" spans="1:9">
      <c r="A1" s="569"/>
      <c r="B1" s="570"/>
      <c r="C1" s="570"/>
      <c r="D1" s="570"/>
      <c r="E1" s="570"/>
      <c r="F1" s="570"/>
      <c r="G1" s="570"/>
      <c r="H1" s="570"/>
      <c r="I1" s="571"/>
    </row>
    <row r="2" spans="1:9">
      <c r="A2" s="572"/>
      <c r="B2" s="573"/>
      <c r="C2" s="573"/>
      <c r="D2" s="573"/>
      <c r="E2" s="573"/>
      <c r="F2" s="573"/>
      <c r="G2" s="573"/>
      <c r="H2" s="573"/>
      <c r="I2" s="574"/>
    </row>
    <row r="3" spans="1:9">
      <c r="A3" s="572"/>
      <c r="B3" s="573"/>
      <c r="C3" s="573"/>
      <c r="D3" s="573"/>
      <c r="E3" s="573"/>
      <c r="F3" s="573"/>
      <c r="G3" s="573"/>
      <c r="H3" s="573"/>
      <c r="I3" s="574"/>
    </row>
    <row r="4" spans="1:9">
      <c r="A4" s="572"/>
      <c r="B4" s="573"/>
      <c r="C4" s="573"/>
      <c r="D4" s="573"/>
      <c r="E4" s="573"/>
      <c r="F4" s="573"/>
      <c r="G4" s="573"/>
      <c r="H4" s="573"/>
      <c r="I4" s="574"/>
    </row>
    <row r="5" spans="1:9" s="83" customFormat="1" ht="24">
      <c r="A5" s="575" t="s">
        <v>170</v>
      </c>
      <c r="B5" s="576"/>
      <c r="C5" s="576"/>
      <c r="D5" s="576"/>
      <c r="E5" s="576"/>
      <c r="F5" s="576"/>
      <c r="G5" s="576"/>
      <c r="H5" s="576"/>
      <c r="I5" s="577"/>
    </row>
    <row r="6" spans="1:9" ht="20" thickBot="1">
      <c r="A6" s="578" t="s">
        <v>171</v>
      </c>
      <c r="B6" s="579"/>
      <c r="C6" s="579"/>
      <c r="D6" s="579"/>
      <c r="E6" s="579"/>
      <c r="F6" s="579"/>
      <c r="G6" s="579"/>
      <c r="H6" s="579"/>
      <c r="I6" s="580"/>
    </row>
    <row r="7" spans="1:9" ht="18.75" customHeight="1">
      <c r="A7" s="581"/>
      <c r="B7" s="304" t="s">
        <v>43</v>
      </c>
      <c r="C7" s="302"/>
      <c r="D7" s="302"/>
      <c r="E7" s="302"/>
      <c r="F7" s="302"/>
      <c r="G7" s="302"/>
      <c r="H7" s="583"/>
      <c r="I7" s="102" t="s">
        <v>172</v>
      </c>
    </row>
    <row r="8" spans="1:9" ht="18.75" customHeight="1">
      <c r="A8" s="582"/>
      <c r="B8" s="308"/>
      <c r="C8" s="309"/>
      <c r="D8" s="309"/>
      <c r="E8" s="309"/>
      <c r="F8" s="309"/>
      <c r="G8" s="309"/>
      <c r="H8" s="584"/>
      <c r="I8" s="103" t="s">
        <v>173</v>
      </c>
    </row>
    <row r="9" spans="1:9" ht="18.75" customHeight="1">
      <c r="A9" s="582"/>
      <c r="B9" s="304" t="s">
        <v>44</v>
      </c>
      <c r="C9" s="302"/>
      <c r="D9" s="302"/>
      <c r="E9" s="302"/>
      <c r="F9" s="302"/>
      <c r="G9" s="302"/>
      <c r="H9" s="583"/>
      <c r="I9" s="104" t="s">
        <v>174</v>
      </c>
    </row>
    <row r="10" spans="1:9" ht="18.75" customHeight="1">
      <c r="A10" s="582"/>
      <c r="B10" s="308"/>
      <c r="C10" s="309"/>
      <c r="D10" s="309"/>
      <c r="E10" s="309"/>
      <c r="F10" s="309"/>
      <c r="G10" s="309"/>
      <c r="H10" s="584"/>
      <c r="I10" s="84"/>
    </row>
    <row r="11" spans="1:9" ht="32.25" customHeight="1" thickBot="1">
      <c r="A11" s="585" t="s">
        <v>171</v>
      </c>
      <c r="B11" s="586"/>
      <c r="C11" s="586"/>
      <c r="D11" s="586"/>
      <c r="E11" s="586"/>
      <c r="F11" s="586"/>
      <c r="G11" s="586"/>
      <c r="H11" s="586"/>
      <c r="I11" s="587"/>
    </row>
    <row r="12" spans="1:9" ht="66" customHeight="1" thickBot="1">
      <c r="A12" s="85" t="s">
        <v>0</v>
      </c>
      <c r="B12" s="567" t="s">
        <v>175</v>
      </c>
      <c r="C12" s="567"/>
      <c r="D12" s="86" t="s">
        <v>1</v>
      </c>
      <c r="E12" s="86" t="s">
        <v>176</v>
      </c>
      <c r="F12" s="87" t="s">
        <v>15</v>
      </c>
      <c r="G12" s="86" t="s">
        <v>177</v>
      </c>
      <c r="H12" s="86" t="s">
        <v>2</v>
      </c>
      <c r="I12" s="291" t="s">
        <v>178</v>
      </c>
    </row>
    <row r="13" spans="1:9" ht="99.75" customHeight="1" thickBot="1">
      <c r="A13" s="588" t="s">
        <v>179</v>
      </c>
      <c r="B13" s="88" t="s">
        <v>3</v>
      </c>
      <c r="C13" s="89" t="s">
        <v>489</v>
      </c>
      <c r="D13" s="90" t="s">
        <v>524</v>
      </c>
      <c r="E13" s="89" t="s">
        <v>554</v>
      </c>
      <c r="F13" s="89" t="s">
        <v>180</v>
      </c>
      <c r="G13" s="89" t="s">
        <v>181</v>
      </c>
      <c r="H13" s="89" t="s">
        <v>182</v>
      </c>
      <c r="I13" s="292"/>
    </row>
    <row r="14" spans="1:9" ht="78" customHeight="1" thickBot="1">
      <c r="A14" s="588"/>
      <c r="B14" s="91" t="s">
        <v>4</v>
      </c>
      <c r="C14" s="92" t="s">
        <v>183</v>
      </c>
      <c r="D14" s="92" t="s">
        <v>184</v>
      </c>
      <c r="E14" s="92" t="s">
        <v>185</v>
      </c>
      <c r="F14" s="93" t="s">
        <v>186</v>
      </c>
      <c r="G14" s="92" t="s">
        <v>187</v>
      </c>
      <c r="H14" s="94" t="s">
        <v>188</v>
      </c>
      <c r="I14" s="293"/>
    </row>
    <row r="15" spans="1:9" ht="82.5" customHeight="1" thickBot="1">
      <c r="A15" s="588"/>
      <c r="B15" s="91" t="s">
        <v>189</v>
      </c>
      <c r="C15" s="92" t="s">
        <v>190</v>
      </c>
      <c r="D15" s="93" t="s">
        <v>191</v>
      </c>
      <c r="E15" s="92" t="s">
        <v>192</v>
      </c>
      <c r="F15" s="92" t="s">
        <v>193</v>
      </c>
      <c r="G15" s="92" t="s">
        <v>194</v>
      </c>
      <c r="H15" s="89" t="s">
        <v>182</v>
      </c>
      <c r="I15" s="294"/>
    </row>
    <row r="16" spans="1:9" ht="93.75" customHeight="1" thickBot="1">
      <c r="A16" s="588"/>
      <c r="B16" s="95" t="s">
        <v>195</v>
      </c>
      <c r="C16" s="90" t="s">
        <v>196</v>
      </c>
      <c r="D16" s="90" t="s">
        <v>197</v>
      </c>
      <c r="E16" s="90" t="s">
        <v>198</v>
      </c>
      <c r="F16" s="90" t="s">
        <v>199</v>
      </c>
      <c r="G16" s="90" t="s">
        <v>200</v>
      </c>
      <c r="H16" s="90" t="s">
        <v>164</v>
      </c>
      <c r="I16" s="294"/>
    </row>
    <row r="17" spans="1:9" ht="93.75" customHeight="1" thickBot="1">
      <c r="A17" s="588"/>
      <c r="B17" s="95" t="s">
        <v>201</v>
      </c>
      <c r="C17" s="90" t="s">
        <v>422</v>
      </c>
      <c r="D17" s="90" t="s">
        <v>490</v>
      </c>
      <c r="E17" s="90" t="s">
        <v>555</v>
      </c>
      <c r="F17" s="168" t="s">
        <v>525</v>
      </c>
      <c r="G17" s="90" t="s">
        <v>200</v>
      </c>
      <c r="H17" s="90" t="s">
        <v>188</v>
      </c>
      <c r="I17" s="294"/>
    </row>
    <row r="18" spans="1:9" ht="93.75" customHeight="1" thickBot="1">
      <c r="A18" s="588"/>
      <c r="B18" s="96" t="s">
        <v>226</v>
      </c>
      <c r="C18" s="90" t="s">
        <v>491</v>
      </c>
      <c r="D18" s="90" t="s">
        <v>202</v>
      </c>
      <c r="E18" s="90" t="s">
        <v>492</v>
      </c>
      <c r="F18" s="90"/>
      <c r="G18" s="90"/>
      <c r="H18" s="90" t="s">
        <v>203</v>
      </c>
      <c r="I18" s="294"/>
    </row>
    <row r="19" spans="1:9" ht="49.5" customHeight="1" thickBot="1">
      <c r="A19" s="588"/>
      <c r="B19" s="153" t="s">
        <v>423</v>
      </c>
      <c r="C19" s="90" t="s">
        <v>227</v>
      </c>
      <c r="D19" s="90" t="s">
        <v>228</v>
      </c>
      <c r="E19" s="90" t="s">
        <v>493</v>
      </c>
      <c r="F19" s="90" t="s">
        <v>180</v>
      </c>
      <c r="G19" s="90" t="s">
        <v>229</v>
      </c>
      <c r="H19" s="90" t="s">
        <v>230</v>
      </c>
      <c r="I19" s="295"/>
    </row>
    <row r="20" spans="1:9" ht="49.5" customHeight="1" thickBot="1">
      <c r="A20" s="589" t="s">
        <v>204</v>
      </c>
      <c r="B20" s="153" t="s">
        <v>5</v>
      </c>
      <c r="C20" s="90" t="s">
        <v>205</v>
      </c>
      <c r="D20" s="90" t="s">
        <v>206</v>
      </c>
      <c r="E20" s="90" t="s">
        <v>207</v>
      </c>
      <c r="F20" s="90" t="s">
        <v>208</v>
      </c>
      <c r="G20" s="90"/>
      <c r="H20" s="90" t="s">
        <v>164</v>
      </c>
      <c r="I20" s="295"/>
    </row>
    <row r="21" spans="1:9" ht="75.75" customHeight="1" thickBot="1">
      <c r="A21" s="590"/>
      <c r="B21" s="95" t="s">
        <v>6</v>
      </c>
      <c r="C21" s="90" t="s">
        <v>424</v>
      </c>
      <c r="D21" s="90" t="s">
        <v>494</v>
      </c>
      <c r="E21" s="169" t="s">
        <v>526</v>
      </c>
      <c r="F21" s="90" t="s">
        <v>219</v>
      </c>
      <c r="G21" s="90" t="s">
        <v>425</v>
      </c>
      <c r="H21" s="90" t="s">
        <v>426</v>
      </c>
      <c r="I21" s="93"/>
    </row>
    <row r="22" spans="1:9" ht="66" customHeight="1" thickBot="1">
      <c r="A22" s="590"/>
      <c r="B22" s="95" t="s">
        <v>7</v>
      </c>
      <c r="C22" s="90" t="s">
        <v>427</v>
      </c>
      <c r="D22" s="90" t="s">
        <v>428</v>
      </c>
      <c r="E22" s="90" t="s">
        <v>527</v>
      </c>
      <c r="F22" s="90" t="s">
        <v>211</v>
      </c>
      <c r="G22" s="90" t="s">
        <v>429</v>
      </c>
      <c r="H22" s="90" t="s">
        <v>188</v>
      </c>
      <c r="I22" s="93"/>
    </row>
    <row r="23" spans="1:9" ht="66" customHeight="1" thickBot="1">
      <c r="A23" s="591"/>
      <c r="B23" s="95" t="s">
        <v>6</v>
      </c>
      <c r="C23" s="90" t="s">
        <v>209</v>
      </c>
      <c r="D23" s="90" t="s">
        <v>210</v>
      </c>
      <c r="E23" s="90" t="s">
        <v>495</v>
      </c>
      <c r="F23" s="90" t="s">
        <v>211</v>
      </c>
      <c r="G23" s="90" t="s">
        <v>212</v>
      </c>
      <c r="H23" s="90" t="s">
        <v>164</v>
      </c>
      <c r="I23" s="93"/>
    </row>
    <row r="24" spans="1:9" ht="123" customHeight="1" thickBot="1">
      <c r="A24" s="589" t="s">
        <v>213</v>
      </c>
      <c r="B24" s="95" t="s">
        <v>8</v>
      </c>
      <c r="C24" s="90" t="s">
        <v>430</v>
      </c>
      <c r="D24" s="90" t="s">
        <v>496</v>
      </c>
      <c r="E24" s="90" t="s">
        <v>528</v>
      </c>
      <c r="F24" s="90" t="s">
        <v>223</v>
      </c>
      <c r="G24" s="90" t="s">
        <v>431</v>
      </c>
      <c r="H24" s="90" t="s">
        <v>432</v>
      </c>
      <c r="I24" s="93"/>
    </row>
    <row r="25" spans="1:9" ht="177.75" customHeight="1" thickBot="1">
      <c r="A25" s="590"/>
      <c r="B25" s="95" t="s">
        <v>21</v>
      </c>
      <c r="C25" s="90" t="s">
        <v>433</v>
      </c>
      <c r="D25" s="90" t="s">
        <v>497</v>
      </c>
      <c r="E25" s="90" t="s">
        <v>529</v>
      </c>
      <c r="F25" s="90" t="s">
        <v>219</v>
      </c>
      <c r="G25" s="90" t="s">
        <v>431</v>
      </c>
      <c r="H25" s="90" t="s">
        <v>432</v>
      </c>
      <c r="I25" s="93"/>
    </row>
    <row r="26" spans="1:9" ht="123" customHeight="1" thickBot="1">
      <c r="A26" s="590"/>
      <c r="B26" s="95" t="s">
        <v>317</v>
      </c>
      <c r="C26" s="90" t="s">
        <v>498</v>
      </c>
      <c r="D26" s="90" t="s">
        <v>530</v>
      </c>
      <c r="E26" s="90" t="s">
        <v>539</v>
      </c>
      <c r="F26" s="90" t="s">
        <v>219</v>
      </c>
      <c r="G26" s="90" t="s">
        <v>431</v>
      </c>
      <c r="H26" s="90" t="s">
        <v>434</v>
      </c>
      <c r="I26" s="93"/>
    </row>
    <row r="27" spans="1:9" ht="123" customHeight="1" thickBot="1">
      <c r="A27" s="590"/>
      <c r="B27" s="95" t="s">
        <v>320</v>
      </c>
      <c r="C27" s="90" t="s">
        <v>435</v>
      </c>
      <c r="D27" s="90" t="s">
        <v>436</v>
      </c>
      <c r="E27" s="90" t="s">
        <v>437</v>
      </c>
      <c r="F27" s="90" t="s">
        <v>219</v>
      </c>
      <c r="G27" s="90" t="s">
        <v>438</v>
      </c>
      <c r="H27" s="90" t="s">
        <v>164</v>
      </c>
      <c r="I27" s="93"/>
    </row>
    <row r="28" spans="1:9" ht="123" customHeight="1" thickBot="1">
      <c r="A28" s="590"/>
      <c r="B28" s="95" t="s">
        <v>368</v>
      </c>
      <c r="C28" s="90" t="s">
        <v>439</v>
      </c>
      <c r="D28" s="90" t="s">
        <v>541</v>
      </c>
      <c r="E28" s="90" t="s">
        <v>540</v>
      </c>
      <c r="F28" s="90" t="s">
        <v>219</v>
      </c>
      <c r="G28" s="90" t="s">
        <v>431</v>
      </c>
      <c r="H28" s="90" t="s">
        <v>164</v>
      </c>
      <c r="I28" s="93"/>
    </row>
    <row r="29" spans="1:9" ht="123" customHeight="1" thickBot="1">
      <c r="A29" s="590"/>
      <c r="B29" s="95" t="s">
        <v>369</v>
      </c>
      <c r="C29" s="90" t="s">
        <v>440</v>
      </c>
      <c r="D29" s="90" t="s">
        <v>543</v>
      </c>
      <c r="E29" s="90" t="s">
        <v>542</v>
      </c>
      <c r="F29" s="90" t="s">
        <v>219</v>
      </c>
      <c r="G29" s="90" t="s">
        <v>441</v>
      </c>
      <c r="H29" s="90" t="s">
        <v>164</v>
      </c>
      <c r="I29" s="93"/>
    </row>
    <row r="30" spans="1:9" ht="75" customHeight="1" thickBot="1">
      <c r="A30" s="591"/>
      <c r="B30" s="95" t="s">
        <v>398</v>
      </c>
      <c r="C30" s="90" t="s">
        <v>552</v>
      </c>
      <c r="D30" s="90" t="s">
        <v>499</v>
      </c>
      <c r="E30" s="90" t="s">
        <v>553</v>
      </c>
      <c r="F30" s="90" t="s">
        <v>219</v>
      </c>
      <c r="G30" s="90" t="s">
        <v>442</v>
      </c>
      <c r="H30" s="90" t="s">
        <v>164</v>
      </c>
      <c r="I30" s="93"/>
    </row>
    <row r="31" spans="1:9" ht="119.25" customHeight="1" thickBot="1">
      <c r="A31" s="568" t="s">
        <v>215</v>
      </c>
      <c r="B31" s="88" t="s">
        <v>9</v>
      </c>
      <c r="C31" s="92" t="s">
        <v>544</v>
      </c>
      <c r="D31" s="92" t="s">
        <v>545</v>
      </c>
      <c r="E31" s="92" t="s">
        <v>546</v>
      </c>
      <c r="F31" s="92" t="s">
        <v>216</v>
      </c>
      <c r="G31" s="92" t="s">
        <v>217</v>
      </c>
      <c r="H31" s="97" t="s">
        <v>164</v>
      </c>
      <c r="I31" s="296"/>
    </row>
    <row r="32" spans="1:9" ht="82.5" customHeight="1" thickBot="1">
      <c r="A32" s="568"/>
      <c r="B32" s="88" t="s">
        <v>10</v>
      </c>
      <c r="C32" s="92" t="s">
        <v>218</v>
      </c>
      <c r="D32" s="92" t="s">
        <v>500</v>
      </c>
      <c r="E32" s="93" t="s">
        <v>547</v>
      </c>
      <c r="F32" s="98" t="s">
        <v>219</v>
      </c>
      <c r="G32" s="99" t="s">
        <v>220</v>
      </c>
      <c r="H32" s="90" t="s">
        <v>188</v>
      </c>
      <c r="I32" s="295"/>
    </row>
    <row r="33" spans="1:9" ht="87.75" customHeight="1" thickBot="1">
      <c r="A33" s="100" t="s">
        <v>221</v>
      </c>
      <c r="B33" s="157" t="s">
        <v>222</v>
      </c>
      <c r="C33" s="156" t="s">
        <v>548</v>
      </c>
      <c r="D33" s="172" t="s">
        <v>549</v>
      </c>
      <c r="E33" s="156" t="s">
        <v>550</v>
      </c>
      <c r="F33" s="154" t="s">
        <v>223</v>
      </c>
      <c r="G33" s="155" t="s">
        <v>224</v>
      </c>
      <c r="H33" s="154" t="s">
        <v>551</v>
      </c>
      <c r="I33" s="92"/>
    </row>
    <row r="34" spans="1:9">
      <c r="A34" s="101"/>
    </row>
  </sheetData>
  <mergeCells count="12">
    <mergeCell ref="A31:A32"/>
    <mergeCell ref="A1:I4"/>
    <mergeCell ref="A5:I5"/>
    <mergeCell ref="A6:I6"/>
    <mergeCell ref="A7:A10"/>
    <mergeCell ref="B7:H8"/>
    <mergeCell ref="B9:H10"/>
    <mergeCell ref="A11:I11"/>
    <mergeCell ref="B12:C12"/>
    <mergeCell ref="A13:A19"/>
    <mergeCell ref="A24:A30"/>
    <mergeCell ref="A20:A23"/>
  </mergeCells>
  <pageMargins left="0.70866141732283472" right="0.70866141732283472" top="0.74803149606299213" bottom="0.74803149606299213" header="0.31496062992125984" footer="0.31496062992125984"/>
  <pageSetup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8"/>
  <sheetViews>
    <sheetView zoomScale="90" zoomScaleNormal="90" workbookViewId="0">
      <pane xSplit="1" ySplit="6" topLeftCell="B7" activePane="bottomRight" state="frozen"/>
      <selection pane="topRight" activeCell="B1" sqref="B1"/>
      <selection pane="bottomLeft" activeCell="A8" sqref="A8"/>
      <selection pane="bottomRight" activeCell="E7" sqref="E7"/>
    </sheetView>
  </sheetViews>
  <sheetFormatPr baseColWidth="10" defaultRowHeight="15"/>
  <cols>
    <col min="1" max="1" width="22.5" style="124" customWidth="1"/>
    <col min="2" max="2" width="10.1640625" style="124" customWidth="1"/>
    <col min="3" max="3" width="35.1640625" style="124" customWidth="1"/>
    <col min="4" max="4" width="31.5" style="124" customWidth="1"/>
    <col min="5" max="5" width="26" style="124" customWidth="1"/>
    <col min="6" max="6" width="15.83203125" style="124" customWidth="1"/>
    <col min="7" max="7" width="23" style="124" customWidth="1"/>
    <col min="8" max="8" width="22.83203125" style="124" customWidth="1"/>
    <col min="9" max="9" width="22" style="124" customWidth="1"/>
    <col min="10" max="10" width="59" style="124" customWidth="1"/>
    <col min="11" max="254" width="11.5" style="124"/>
    <col min="255" max="255" width="18.33203125" style="124" customWidth="1"/>
    <col min="256" max="256" width="10.1640625" style="124" customWidth="1"/>
    <col min="257" max="257" width="41" style="124" customWidth="1"/>
    <col min="258" max="258" width="31.5" style="124" customWidth="1"/>
    <col min="259" max="259" width="26" style="124" customWidth="1"/>
    <col min="260" max="260" width="15.83203125" style="124" customWidth="1"/>
    <col min="261" max="261" width="23" style="124" customWidth="1"/>
    <col min="262" max="262" width="22.83203125" style="124" customWidth="1"/>
    <col min="263" max="263" width="22" style="124" customWidth="1"/>
    <col min="264" max="264" width="19.6640625" style="124" customWidth="1"/>
    <col min="265" max="265" width="26.6640625" style="124" customWidth="1"/>
    <col min="266" max="266" width="59" style="124" customWidth="1"/>
    <col min="267" max="510" width="11.5" style="124"/>
    <col min="511" max="511" width="18.33203125" style="124" customWidth="1"/>
    <col min="512" max="512" width="10.1640625" style="124" customWidth="1"/>
    <col min="513" max="513" width="41" style="124" customWidth="1"/>
    <col min="514" max="514" width="31.5" style="124" customWidth="1"/>
    <col min="515" max="515" width="26" style="124" customWidth="1"/>
    <col min="516" max="516" width="15.83203125" style="124" customWidth="1"/>
    <col min="517" max="517" width="23" style="124" customWidth="1"/>
    <col min="518" max="518" width="22.83203125" style="124" customWidth="1"/>
    <col min="519" max="519" width="22" style="124" customWidth="1"/>
    <col min="520" max="520" width="19.6640625" style="124" customWidth="1"/>
    <col min="521" max="521" width="26.6640625" style="124" customWidth="1"/>
    <col min="522" max="522" width="59" style="124" customWidth="1"/>
    <col min="523" max="766" width="11.5" style="124"/>
    <col min="767" max="767" width="18.33203125" style="124" customWidth="1"/>
    <col min="768" max="768" width="10.1640625" style="124" customWidth="1"/>
    <col min="769" max="769" width="41" style="124" customWidth="1"/>
    <col min="770" max="770" width="31.5" style="124" customWidth="1"/>
    <col min="771" max="771" width="26" style="124" customWidth="1"/>
    <col min="772" max="772" width="15.83203125" style="124" customWidth="1"/>
    <col min="773" max="773" width="23" style="124" customWidth="1"/>
    <col min="774" max="774" width="22.83203125" style="124" customWidth="1"/>
    <col min="775" max="775" width="22" style="124" customWidth="1"/>
    <col min="776" max="776" width="19.6640625" style="124" customWidth="1"/>
    <col min="777" max="777" width="26.6640625" style="124" customWidth="1"/>
    <col min="778" max="778" width="59" style="124" customWidth="1"/>
    <col min="779" max="1022" width="11.5" style="124"/>
    <col min="1023" max="1023" width="18.33203125" style="124" customWidth="1"/>
    <col min="1024" max="1024" width="10.1640625" style="124" customWidth="1"/>
    <col min="1025" max="1025" width="41" style="124" customWidth="1"/>
    <col min="1026" max="1026" width="31.5" style="124" customWidth="1"/>
    <col min="1027" max="1027" width="26" style="124" customWidth="1"/>
    <col min="1028" max="1028" width="15.83203125" style="124" customWidth="1"/>
    <col min="1029" max="1029" width="23" style="124" customWidth="1"/>
    <col min="1030" max="1030" width="22.83203125" style="124" customWidth="1"/>
    <col min="1031" max="1031" width="22" style="124" customWidth="1"/>
    <col min="1032" max="1032" width="19.6640625" style="124" customWidth="1"/>
    <col min="1033" max="1033" width="26.6640625" style="124" customWidth="1"/>
    <col min="1034" max="1034" width="59" style="124" customWidth="1"/>
    <col min="1035" max="1278" width="11.5" style="124"/>
    <col min="1279" max="1279" width="18.33203125" style="124" customWidth="1"/>
    <col min="1280" max="1280" width="10.1640625" style="124" customWidth="1"/>
    <col min="1281" max="1281" width="41" style="124" customWidth="1"/>
    <col min="1282" max="1282" width="31.5" style="124" customWidth="1"/>
    <col min="1283" max="1283" width="26" style="124" customWidth="1"/>
    <col min="1284" max="1284" width="15.83203125" style="124" customWidth="1"/>
    <col min="1285" max="1285" width="23" style="124" customWidth="1"/>
    <col min="1286" max="1286" width="22.83203125" style="124" customWidth="1"/>
    <col min="1287" max="1287" width="22" style="124" customWidth="1"/>
    <col min="1288" max="1288" width="19.6640625" style="124" customWidth="1"/>
    <col min="1289" max="1289" width="26.6640625" style="124" customWidth="1"/>
    <col min="1290" max="1290" width="59" style="124" customWidth="1"/>
    <col min="1291" max="1534" width="11.5" style="124"/>
    <col min="1535" max="1535" width="18.33203125" style="124" customWidth="1"/>
    <col min="1536" max="1536" width="10.1640625" style="124" customWidth="1"/>
    <col min="1537" max="1537" width="41" style="124" customWidth="1"/>
    <col min="1538" max="1538" width="31.5" style="124" customWidth="1"/>
    <col min="1539" max="1539" width="26" style="124" customWidth="1"/>
    <col min="1540" max="1540" width="15.83203125" style="124" customWidth="1"/>
    <col min="1541" max="1541" width="23" style="124" customWidth="1"/>
    <col min="1542" max="1542" width="22.83203125" style="124" customWidth="1"/>
    <col min="1543" max="1543" width="22" style="124" customWidth="1"/>
    <col min="1544" max="1544" width="19.6640625" style="124" customWidth="1"/>
    <col min="1545" max="1545" width="26.6640625" style="124" customWidth="1"/>
    <col min="1546" max="1546" width="59" style="124" customWidth="1"/>
    <col min="1547" max="1790" width="11.5" style="124"/>
    <col min="1791" max="1791" width="18.33203125" style="124" customWidth="1"/>
    <col min="1792" max="1792" width="10.1640625" style="124" customWidth="1"/>
    <col min="1793" max="1793" width="41" style="124" customWidth="1"/>
    <col min="1794" max="1794" width="31.5" style="124" customWidth="1"/>
    <col min="1795" max="1795" width="26" style="124" customWidth="1"/>
    <col min="1796" max="1796" width="15.83203125" style="124" customWidth="1"/>
    <col min="1797" max="1797" width="23" style="124" customWidth="1"/>
    <col min="1798" max="1798" width="22.83203125" style="124" customWidth="1"/>
    <col min="1799" max="1799" width="22" style="124" customWidth="1"/>
    <col min="1800" max="1800" width="19.6640625" style="124" customWidth="1"/>
    <col min="1801" max="1801" width="26.6640625" style="124" customWidth="1"/>
    <col min="1802" max="1802" width="59" style="124" customWidth="1"/>
    <col min="1803" max="2046" width="11.5" style="124"/>
    <col min="2047" max="2047" width="18.33203125" style="124" customWidth="1"/>
    <col min="2048" max="2048" width="10.1640625" style="124" customWidth="1"/>
    <col min="2049" max="2049" width="41" style="124" customWidth="1"/>
    <col min="2050" max="2050" width="31.5" style="124" customWidth="1"/>
    <col min="2051" max="2051" width="26" style="124" customWidth="1"/>
    <col min="2052" max="2052" width="15.83203125" style="124" customWidth="1"/>
    <col min="2053" max="2053" width="23" style="124" customWidth="1"/>
    <col min="2054" max="2054" width="22.83203125" style="124" customWidth="1"/>
    <col min="2055" max="2055" width="22" style="124" customWidth="1"/>
    <col min="2056" max="2056" width="19.6640625" style="124" customWidth="1"/>
    <col min="2057" max="2057" width="26.6640625" style="124" customWidth="1"/>
    <col min="2058" max="2058" width="59" style="124" customWidth="1"/>
    <col min="2059" max="2302" width="11.5" style="124"/>
    <col min="2303" max="2303" width="18.33203125" style="124" customWidth="1"/>
    <col min="2304" max="2304" width="10.1640625" style="124" customWidth="1"/>
    <col min="2305" max="2305" width="41" style="124" customWidth="1"/>
    <col min="2306" max="2306" width="31.5" style="124" customWidth="1"/>
    <col min="2307" max="2307" width="26" style="124" customWidth="1"/>
    <col min="2308" max="2308" width="15.83203125" style="124" customWidth="1"/>
    <col min="2309" max="2309" width="23" style="124" customWidth="1"/>
    <col min="2310" max="2310" width="22.83203125" style="124" customWidth="1"/>
    <col min="2311" max="2311" width="22" style="124" customWidth="1"/>
    <col min="2312" max="2312" width="19.6640625" style="124" customWidth="1"/>
    <col min="2313" max="2313" width="26.6640625" style="124" customWidth="1"/>
    <col min="2314" max="2314" width="59" style="124" customWidth="1"/>
    <col min="2315" max="2558" width="11.5" style="124"/>
    <col min="2559" max="2559" width="18.33203125" style="124" customWidth="1"/>
    <col min="2560" max="2560" width="10.1640625" style="124" customWidth="1"/>
    <col min="2561" max="2561" width="41" style="124" customWidth="1"/>
    <col min="2562" max="2562" width="31.5" style="124" customWidth="1"/>
    <col min="2563" max="2563" width="26" style="124" customWidth="1"/>
    <col min="2564" max="2564" width="15.83203125" style="124" customWidth="1"/>
    <col min="2565" max="2565" width="23" style="124" customWidth="1"/>
    <col min="2566" max="2566" width="22.83203125" style="124" customWidth="1"/>
    <col min="2567" max="2567" width="22" style="124" customWidth="1"/>
    <col min="2568" max="2568" width="19.6640625" style="124" customWidth="1"/>
    <col min="2569" max="2569" width="26.6640625" style="124" customWidth="1"/>
    <col min="2570" max="2570" width="59" style="124" customWidth="1"/>
    <col min="2571" max="2814" width="11.5" style="124"/>
    <col min="2815" max="2815" width="18.33203125" style="124" customWidth="1"/>
    <col min="2816" max="2816" width="10.1640625" style="124" customWidth="1"/>
    <col min="2817" max="2817" width="41" style="124" customWidth="1"/>
    <col min="2818" max="2818" width="31.5" style="124" customWidth="1"/>
    <col min="2819" max="2819" width="26" style="124" customWidth="1"/>
    <col min="2820" max="2820" width="15.83203125" style="124" customWidth="1"/>
    <col min="2821" max="2821" width="23" style="124" customWidth="1"/>
    <col min="2822" max="2822" width="22.83203125" style="124" customWidth="1"/>
    <col min="2823" max="2823" width="22" style="124" customWidth="1"/>
    <col min="2824" max="2824" width="19.6640625" style="124" customWidth="1"/>
    <col min="2825" max="2825" width="26.6640625" style="124" customWidth="1"/>
    <col min="2826" max="2826" width="59" style="124" customWidth="1"/>
    <col min="2827" max="3070" width="11.5" style="124"/>
    <col min="3071" max="3071" width="18.33203125" style="124" customWidth="1"/>
    <col min="3072" max="3072" width="10.1640625" style="124" customWidth="1"/>
    <col min="3073" max="3073" width="41" style="124" customWidth="1"/>
    <col min="3074" max="3074" width="31.5" style="124" customWidth="1"/>
    <col min="3075" max="3075" width="26" style="124" customWidth="1"/>
    <col min="3076" max="3076" width="15.83203125" style="124" customWidth="1"/>
    <col min="3077" max="3077" width="23" style="124" customWidth="1"/>
    <col min="3078" max="3078" width="22.83203125" style="124" customWidth="1"/>
    <col min="3079" max="3079" width="22" style="124" customWidth="1"/>
    <col min="3080" max="3080" width="19.6640625" style="124" customWidth="1"/>
    <col min="3081" max="3081" width="26.6640625" style="124" customWidth="1"/>
    <col min="3082" max="3082" width="59" style="124" customWidth="1"/>
    <col min="3083" max="3326" width="11.5" style="124"/>
    <col min="3327" max="3327" width="18.33203125" style="124" customWidth="1"/>
    <col min="3328" max="3328" width="10.1640625" style="124" customWidth="1"/>
    <col min="3329" max="3329" width="41" style="124" customWidth="1"/>
    <col min="3330" max="3330" width="31.5" style="124" customWidth="1"/>
    <col min="3331" max="3331" width="26" style="124" customWidth="1"/>
    <col min="3332" max="3332" width="15.83203125" style="124" customWidth="1"/>
    <col min="3333" max="3333" width="23" style="124" customWidth="1"/>
    <col min="3334" max="3334" width="22.83203125" style="124" customWidth="1"/>
    <col min="3335" max="3335" width="22" style="124" customWidth="1"/>
    <col min="3336" max="3336" width="19.6640625" style="124" customWidth="1"/>
    <col min="3337" max="3337" width="26.6640625" style="124" customWidth="1"/>
    <col min="3338" max="3338" width="59" style="124" customWidth="1"/>
    <col min="3339" max="3582" width="11.5" style="124"/>
    <col min="3583" max="3583" width="18.33203125" style="124" customWidth="1"/>
    <col min="3584" max="3584" width="10.1640625" style="124" customWidth="1"/>
    <col min="3585" max="3585" width="41" style="124" customWidth="1"/>
    <col min="3586" max="3586" width="31.5" style="124" customWidth="1"/>
    <col min="3587" max="3587" width="26" style="124" customWidth="1"/>
    <col min="3588" max="3588" width="15.83203125" style="124" customWidth="1"/>
    <col min="3589" max="3589" width="23" style="124" customWidth="1"/>
    <col min="3590" max="3590" width="22.83203125" style="124" customWidth="1"/>
    <col min="3591" max="3591" width="22" style="124" customWidth="1"/>
    <col min="3592" max="3592" width="19.6640625" style="124" customWidth="1"/>
    <col min="3593" max="3593" width="26.6640625" style="124" customWidth="1"/>
    <col min="3594" max="3594" width="59" style="124" customWidth="1"/>
    <col min="3595" max="3838" width="11.5" style="124"/>
    <col min="3839" max="3839" width="18.33203125" style="124" customWidth="1"/>
    <col min="3840" max="3840" width="10.1640625" style="124" customWidth="1"/>
    <col min="3841" max="3841" width="41" style="124" customWidth="1"/>
    <col min="3842" max="3842" width="31.5" style="124" customWidth="1"/>
    <col min="3843" max="3843" width="26" style="124" customWidth="1"/>
    <col min="3844" max="3844" width="15.83203125" style="124" customWidth="1"/>
    <col min="3845" max="3845" width="23" style="124" customWidth="1"/>
    <col min="3846" max="3846" width="22.83203125" style="124" customWidth="1"/>
    <col min="3847" max="3847" width="22" style="124" customWidth="1"/>
    <col min="3848" max="3848" width="19.6640625" style="124" customWidth="1"/>
    <col min="3849" max="3849" width="26.6640625" style="124" customWidth="1"/>
    <col min="3850" max="3850" width="59" style="124" customWidth="1"/>
    <col min="3851" max="4094" width="11.5" style="124"/>
    <col min="4095" max="4095" width="18.33203125" style="124" customWidth="1"/>
    <col min="4096" max="4096" width="10.1640625" style="124" customWidth="1"/>
    <col min="4097" max="4097" width="41" style="124" customWidth="1"/>
    <col min="4098" max="4098" width="31.5" style="124" customWidth="1"/>
    <col min="4099" max="4099" width="26" style="124" customWidth="1"/>
    <col min="4100" max="4100" width="15.83203125" style="124" customWidth="1"/>
    <col min="4101" max="4101" width="23" style="124" customWidth="1"/>
    <col min="4102" max="4102" width="22.83203125" style="124" customWidth="1"/>
    <col min="4103" max="4103" width="22" style="124" customWidth="1"/>
    <col min="4104" max="4104" width="19.6640625" style="124" customWidth="1"/>
    <col min="4105" max="4105" width="26.6640625" style="124" customWidth="1"/>
    <col min="4106" max="4106" width="59" style="124" customWidth="1"/>
    <col min="4107" max="4350" width="11.5" style="124"/>
    <col min="4351" max="4351" width="18.33203125" style="124" customWidth="1"/>
    <col min="4352" max="4352" width="10.1640625" style="124" customWidth="1"/>
    <col min="4353" max="4353" width="41" style="124" customWidth="1"/>
    <col min="4354" max="4354" width="31.5" style="124" customWidth="1"/>
    <col min="4355" max="4355" width="26" style="124" customWidth="1"/>
    <col min="4356" max="4356" width="15.83203125" style="124" customWidth="1"/>
    <col min="4357" max="4357" width="23" style="124" customWidth="1"/>
    <col min="4358" max="4358" width="22.83203125" style="124" customWidth="1"/>
    <col min="4359" max="4359" width="22" style="124" customWidth="1"/>
    <col min="4360" max="4360" width="19.6640625" style="124" customWidth="1"/>
    <col min="4361" max="4361" width="26.6640625" style="124" customWidth="1"/>
    <col min="4362" max="4362" width="59" style="124" customWidth="1"/>
    <col min="4363" max="4606" width="11.5" style="124"/>
    <col min="4607" max="4607" width="18.33203125" style="124" customWidth="1"/>
    <col min="4608" max="4608" width="10.1640625" style="124" customWidth="1"/>
    <col min="4609" max="4609" width="41" style="124" customWidth="1"/>
    <col min="4610" max="4610" width="31.5" style="124" customWidth="1"/>
    <col min="4611" max="4611" width="26" style="124" customWidth="1"/>
    <col min="4612" max="4612" width="15.83203125" style="124" customWidth="1"/>
    <col min="4613" max="4613" width="23" style="124" customWidth="1"/>
    <col min="4614" max="4614" width="22.83203125" style="124" customWidth="1"/>
    <col min="4615" max="4615" width="22" style="124" customWidth="1"/>
    <col min="4616" max="4616" width="19.6640625" style="124" customWidth="1"/>
    <col min="4617" max="4617" width="26.6640625" style="124" customWidth="1"/>
    <col min="4618" max="4618" width="59" style="124" customWidth="1"/>
    <col min="4619" max="4862" width="11.5" style="124"/>
    <col min="4863" max="4863" width="18.33203125" style="124" customWidth="1"/>
    <col min="4864" max="4864" width="10.1640625" style="124" customWidth="1"/>
    <col min="4865" max="4865" width="41" style="124" customWidth="1"/>
    <col min="4866" max="4866" width="31.5" style="124" customWidth="1"/>
    <col min="4867" max="4867" width="26" style="124" customWidth="1"/>
    <col min="4868" max="4868" width="15.83203125" style="124" customWidth="1"/>
    <col min="4869" max="4869" width="23" style="124" customWidth="1"/>
    <col min="4870" max="4870" width="22.83203125" style="124" customWidth="1"/>
    <col min="4871" max="4871" width="22" style="124" customWidth="1"/>
    <col min="4872" max="4872" width="19.6640625" style="124" customWidth="1"/>
    <col min="4873" max="4873" width="26.6640625" style="124" customWidth="1"/>
    <col min="4874" max="4874" width="59" style="124" customWidth="1"/>
    <col min="4875" max="5118" width="11.5" style="124"/>
    <col min="5119" max="5119" width="18.33203125" style="124" customWidth="1"/>
    <col min="5120" max="5120" width="10.1640625" style="124" customWidth="1"/>
    <col min="5121" max="5121" width="41" style="124" customWidth="1"/>
    <col min="5122" max="5122" width="31.5" style="124" customWidth="1"/>
    <col min="5123" max="5123" width="26" style="124" customWidth="1"/>
    <col min="5124" max="5124" width="15.83203125" style="124" customWidth="1"/>
    <col min="5125" max="5125" width="23" style="124" customWidth="1"/>
    <col min="5126" max="5126" width="22.83203125" style="124" customWidth="1"/>
    <col min="5127" max="5127" width="22" style="124" customWidth="1"/>
    <col min="5128" max="5128" width="19.6640625" style="124" customWidth="1"/>
    <col min="5129" max="5129" width="26.6640625" style="124" customWidth="1"/>
    <col min="5130" max="5130" width="59" style="124" customWidth="1"/>
    <col min="5131" max="5374" width="11.5" style="124"/>
    <col min="5375" max="5375" width="18.33203125" style="124" customWidth="1"/>
    <col min="5376" max="5376" width="10.1640625" style="124" customWidth="1"/>
    <col min="5377" max="5377" width="41" style="124" customWidth="1"/>
    <col min="5378" max="5378" width="31.5" style="124" customWidth="1"/>
    <col min="5379" max="5379" width="26" style="124" customWidth="1"/>
    <col min="5380" max="5380" width="15.83203125" style="124" customWidth="1"/>
    <col min="5381" max="5381" width="23" style="124" customWidth="1"/>
    <col min="5382" max="5382" width="22.83203125" style="124" customWidth="1"/>
    <col min="5383" max="5383" width="22" style="124" customWidth="1"/>
    <col min="5384" max="5384" width="19.6640625" style="124" customWidth="1"/>
    <col min="5385" max="5385" width="26.6640625" style="124" customWidth="1"/>
    <col min="5386" max="5386" width="59" style="124" customWidth="1"/>
    <col min="5387" max="5630" width="11.5" style="124"/>
    <col min="5631" max="5631" width="18.33203125" style="124" customWidth="1"/>
    <col min="5632" max="5632" width="10.1640625" style="124" customWidth="1"/>
    <col min="5633" max="5633" width="41" style="124" customWidth="1"/>
    <col min="5634" max="5634" width="31.5" style="124" customWidth="1"/>
    <col min="5635" max="5635" width="26" style="124" customWidth="1"/>
    <col min="5636" max="5636" width="15.83203125" style="124" customWidth="1"/>
    <col min="5637" max="5637" width="23" style="124" customWidth="1"/>
    <col min="5638" max="5638" width="22.83203125" style="124" customWidth="1"/>
    <col min="5639" max="5639" width="22" style="124" customWidth="1"/>
    <col min="5640" max="5640" width="19.6640625" style="124" customWidth="1"/>
    <col min="5641" max="5641" width="26.6640625" style="124" customWidth="1"/>
    <col min="5642" max="5642" width="59" style="124" customWidth="1"/>
    <col min="5643" max="5886" width="11.5" style="124"/>
    <col min="5887" max="5887" width="18.33203125" style="124" customWidth="1"/>
    <col min="5888" max="5888" width="10.1640625" style="124" customWidth="1"/>
    <col min="5889" max="5889" width="41" style="124" customWidth="1"/>
    <col min="5890" max="5890" width="31.5" style="124" customWidth="1"/>
    <col min="5891" max="5891" width="26" style="124" customWidth="1"/>
    <col min="5892" max="5892" width="15.83203125" style="124" customWidth="1"/>
    <col min="5893" max="5893" width="23" style="124" customWidth="1"/>
    <col min="5894" max="5894" width="22.83203125" style="124" customWidth="1"/>
    <col min="5895" max="5895" width="22" style="124" customWidth="1"/>
    <col min="5896" max="5896" width="19.6640625" style="124" customWidth="1"/>
    <col min="5897" max="5897" width="26.6640625" style="124" customWidth="1"/>
    <col min="5898" max="5898" width="59" style="124" customWidth="1"/>
    <col min="5899" max="6142" width="11.5" style="124"/>
    <col min="6143" max="6143" width="18.33203125" style="124" customWidth="1"/>
    <col min="6144" max="6144" width="10.1640625" style="124" customWidth="1"/>
    <col min="6145" max="6145" width="41" style="124" customWidth="1"/>
    <col min="6146" max="6146" width="31.5" style="124" customWidth="1"/>
    <col min="6147" max="6147" width="26" style="124" customWidth="1"/>
    <col min="6148" max="6148" width="15.83203125" style="124" customWidth="1"/>
    <col min="6149" max="6149" width="23" style="124" customWidth="1"/>
    <col min="6150" max="6150" width="22.83203125" style="124" customWidth="1"/>
    <col min="6151" max="6151" width="22" style="124" customWidth="1"/>
    <col min="6152" max="6152" width="19.6640625" style="124" customWidth="1"/>
    <col min="6153" max="6153" width="26.6640625" style="124" customWidth="1"/>
    <col min="6154" max="6154" width="59" style="124" customWidth="1"/>
    <col min="6155" max="6398" width="11.5" style="124"/>
    <col min="6399" max="6399" width="18.33203125" style="124" customWidth="1"/>
    <col min="6400" max="6400" width="10.1640625" style="124" customWidth="1"/>
    <col min="6401" max="6401" width="41" style="124" customWidth="1"/>
    <col min="6402" max="6402" width="31.5" style="124" customWidth="1"/>
    <col min="6403" max="6403" width="26" style="124" customWidth="1"/>
    <col min="6404" max="6404" width="15.83203125" style="124" customWidth="1"/>
    <col min="6405" max="6405" width="23" style="124" customWidth="1"/>
    <col min="6406" max="6406" width="22.83203125" style="124" customWidth="1"/>
    <col min="6407" max="6407" width="22" style="124" customWidth="1"/>
    <col min="6408" max="6408" width="19.6640625" style="124" customWidth="1"/>
    <col min="6409" max="6409" width="26.6640625" style="124" customWidth="1"/>
    <col min="6410" max="6410" width="59" style="124" customWidth="1"/>
    <col min="6411" max="6654" width="11.5" style="124"/>
    <col min="6655" max="6655" width="18.33203125" style="124" customWidth="1"/>
    <col min="6656" max="6656" width="10.1640625" style="124" customWidth="1"/>
    <col min="6657" max="6657" width="41" style="124" customWidth="1"/>
    <col min="6658" max="6658" width="31.5" style="124" customWidth="1"/>
    <col min="6659" max="6659" width="26" style="124" customWidth="1"/>
    <col min="6660" max="6660" width="15.83203125" style="124" customWidth="1"/>
    <col min="6661" max="6661" width="23" style="124" customWidth="1"/>
    <col min="6662" max="6662" width="22.83203125" style="124" customWidth="1"/>
    <col min="6663" max="6663" width="22" style="124" customWidth="1"/>
    <col min="6664" max="6664" width="19.6640625" style="124" customWidth="1"/>
    <col min="6665" max="6665" width="26.6640625" style="124" customWidth="1"/>
    <col min="6666" max="6666" width="59" style="124" customWidth="1"/>
    <col min="6667" max="6910" width="11.5" style="124"/>
    <col min="6911" max="6911" width="18.33203125" style="124" customWidth="1"/>
    <col min="6912" max="6912" width="10.1640625" style="124" customWidth="1"/>
    <col min="6913" max="6913" width="41" style="124" customWidth="1"/>
    <col min="6914" max="6914" width="31.5" style="124" customWidth="1"/>
    <col min="6915" max="6915" width="26" style="124" customWidth="1"/>
    <col min="6916" max="6916" width="15.83203125" style="124" customWidth="1"/>
    <col min="6917" max="6917" width="23" style="124" customWidth="1"/>
    <col min="6918" max="6918" width="22.83203125" style="124" customWidth="1"/>
    <col min="6919" max="6919" width="22" style="124" customWidth="1"/>
    <col min="6920" max="6920" width="19.6640625" style="124" customWidth="1"/>
    <col min="6921" max="6921" width="26.6640625" style="124" customWidth="1"/>
    <col min="6922" max="6922" width="59" style="124" customWidth="1"/>
    <col min="6923" max="7166" width="11.5" style="124"/>
    <col min="7167" max="7167" width="18.33203125" style="124" customWidth="1"/>
    <col min="7168" max="7168" width="10.1640625" style="124" customWidth="1"/>
    <col min="7169" max="7169" width="41" style="124" customWidth="1"/>
    <col min="7170" max="7170" width="31.5" style="124" customWidth="1"/>
    <col min="7171" max="7171" width="26" style="124" customWidth="1"/>
    <col min="7172" max="7172" width="15.83203125" style="124" customWidth="1"/>
    <col min="7173" max="7173" width="23" style="124" customWidth="1"/>
    <col min="7174" max="7174" width="22.83203125" style="124" customWidth="1"/>
    <col min="7175" max="7175" width="22" style="124" customWidth="1"/>
    <col min="7176" max="7176" width="19.6640625" style="124" customWidth="1"/>
    <col min="7177" max="7177" width="26.6640625" style="124" customWidth="1"/>
    <col min="7178" max="7178" width="59" style="124" customWidth="1"/>
    <col min="7179" max="7422" width="11.5" style="124"/>
    <col min="7423" max="7423" width="18.33203125" style="124" customWidth="1"/>
    <col min="7424" max="7424" width="10.1640625" style="124" customWidth="1"/>
    <col min="7425" max="7425" width="41" style="124" customWidth="1"/>
    <col min="7426" max="7426" width="31.5" style="124" customWidth="1"/>
    <col min="7427" max="7427" width="26" style="124" customWidth="1"/>
    <col min="7428" max="7428" width="15.83203125" style="124" customWidth="1"/>
    <col min="7429" max="7429" width="23" style="124" customWidth="1"/>
    <col min="7430" max="7430" width="22.83203125" style="124" customWidth="1"/>
    <col min="7431" max="7431" width="22" style="124" customWidth="1"/>
    <col min="7432" max="7432" width="19.6640625" style="124" customWidth="1"/>
    <col min="7433" max="7433" width="26.6640625" style="124" customWidth="1"/>
    <col min="7434" max="7434" width="59" style="124" customWidth="1"/>
    <col min="7435" max="7678" width="11.5" style="124"/>
    <col min="7679" max="7679" width="18.33203125" style="124" customWidth="1"/>
    <col min="7680" max="7680" width="10.1640625" style="124" customWidth="1"/>
    <col min="7681" max="7681" width="41" style="124" customWidth="1"/>
    <col min="7682" max="7682" width="31.5" style="124" customWidth="1"/>
    <col min="7683" max="7683" width="26" style="124" customWidth="1"/>
    <col min="7684" max="7684" width="15.83203125" style="124" customWidth="1"/>
    <col min="7685" max="7685" width="23" style="124" customWidth="1"/>
    <col min="7686" max="7686" width="22.83203125" style="124" customWidth="1"/>
    <col min="7687" max="7687" width="22" style="124" customWidth="1"/>
    <col min="7688" max="7688" width="19.6640625" style="124" customWidth="1"/>
    <col min="7689" max="7689" width="26.6640625" style="124" customWidth="1"/>
    <col min="7690" max="7690" width="59" style="124" customWidth="1"/>
    <col min="7691" max="7934" width="11.5" style="124"/>
    <col min="7935" max="7935" width="18.33203125" style="124" customWidth="1"/>
    <col min="7936" max="7936" width="10.1640625" style="124" customWidth="1"/>
    <col min="7937" max="7937" width="41" style="124" customWidth="1"/>
    <col min="7938" max="7938" width="31.5" style="124" customWidth="1"/>
    <col min="7939" max="7939" width="26" style="124" customWidth="1"/>
    <col min="7940" max="7940" width="15.83203125" style="124" customWidth="1"/>
    <col min="7941" max="7941" width="23" style="124" customWidth="1"/>
    <col min="7942" max="7942" width="22.83203125" style="124" customWidth="1"/>
    <col min="7943" max="7943" width="22" style="124" customWidth="1"/>
    <col min="7944" max="7944" width="19.6640625" style="124" customWidth="1"/>
    <col min="7945" max="7945" width="26.6640625" style="124" customWidth="1"/>
    <col min="7946" max="7946" width="59" style="124" customWidth="1"/>
    <col min="7947" max="8190" width="11.5" style="124"/>
    <col min="8191" max="8191" width="18.33203125" style="124" customWidth="1"/>
    <col min="8192" max="8192" width="10.1640625" style="124" customWidth="1"/>
    <col min="8193" max="8193" width="41" style="124" customWidth="1"/>
    <col min="8194" max="8194" width="31.5" style="124" customWidth="1"/>
    <col min="8195" max="8195" width="26" style="124" customWidth="1"/>
    <col min="8196" max="8196" width="15.83203125" style="124" customWidth="1"/>
    <col min="8197" max="8197" width="23" style="124" customWidth="1"/>
    <col min="8198" max="8198" width="22.83203125" style="124" customWidth="1"/>
    <col min="8199" max="8199" width="22" style="124" customWidth="1"/>
    <col min="8200" max="8200" width="19.6640625" style="124" customWidth="1"/>
    <col min="8201" max="8201" width="26.6640625" style="124" customWidth="1"/>
    <col min="8202" max="8202" width="59" style="124" customWidth="1"/>
    <col min="8203" max="8446" width="11.5" style="124"/>
    <col min="8447" max="8447" width="18.33203125" style="124" customWidth="1"/>
    <col min="8448" max="8448" width="10.1640625" style="124" customWidth="1"/>
    <col min="8449" max="8449" width="41" style="124" customWidth="1"/>
    <col min="8450" max="8450" width="31.5" style="124" customWidth="1"/>
    <col min="8451" max="8451" width="26" style="124" customWidth="1"/>
    <col min="8452" max="8452" width="15.83203125" style="124" customWidth="1"/>
    <col min="8453" max="8453" width="23" style="124" customWidth="1"/>
    <col min="8454" max="8454" width="22.83203125" style="124" customWidth="1"/>
    <col min="8455" max="8455" width="22" style="124" customWidth="1"/>
    <col min="8456" max="8456" width="19.6640625" style="124" customWidth="1"/>
    <col min="8457" max="8457" width="26.6640625" style="124" customWidth="1"/>
    <col min="8458" max="8458" width="59" style="124" customWidth="1"/>
    <col min="8459" max="8702" width="11.5" style="124"/>
    <col min="8703" max="8703" width="18.33203125" style="124" customWidth="1"/>
    <col min="8704" max="8704" width="10.1640625" style="124" customWidth="1"/>
    <col min="8705" max="8705" width="41" style="124" customWidth="1"/>
    <col min="8706" max="8706" width="31.5" style="124" customWidth="1"/>
    <col min="8707" max="8707" width="26" style="124" customWidth="1"/>
    <col min="8708" max="8708" width="15.83203125" style="124" customWidth="1"/>
    <col min="8709" max="8709" width="23" style="124" customWidth="1"/>
    <col min="8710" max="8710" width="22.83203125" style="124" customWidth="1"/>
    <col min="8711" max="8711" width="22" style="124" customWidth="1"/>
    <col min="8712" max="8712" width="19.6640625" style="124" customWidth="1"/>
    <col min="8713" max="8713" width="26.6640625" style="124" customWidth="1"/>
    <col min="8714" max="8714" width="59" style="124" customWidth="1"/>
    <col min="8715" max="8958" width="11.5" style="124"/>
    <col min="8959" max="8959" width="18.33203125" style="124" customWidth="1"/>
    <col min="8960" max="8960" width="10.1640625" style="124" customWidth="1"/>
    <col min="8961" max="8961" width="41" style="124" customWidth="1"/>
    <col min="8962" max="8962" width="31.5" style="124" customWidth="1"/>
    <col min="8963" max="8963" width="26" style="124" customWidth="1"/>
    <col min="8964" max="8964" width="15.83203125" style="124" customWidth="1"/>
    <col min="8965" max="8965" width="23" style="124" customWidth="1"/>
    <col min="8966" max="8966" width="22.83203125" style="124" customWidth="1"/>
    <col min="8967" max="8967" width="22" style="124" customWidth="1"/>
    <col min="8968" max="8968" width="19.6640625" style="124" customWidth="1"/>
    <col min="8969" max="8969" width="26.6640625" style="124" customWidth="1"/>
    <col min="8970" max="8970" width="59" style="124" customWidth="1"/>
    <col min="8971" max="9214" width="11.5" style="124"/>
    <col min="9215" max="9215" width="18.33203125" style="124" customWidth="1"/>
    <col min="9216" max="9216" width="10.1640625" style="124" customWidth="1"/>
    <col min="9217" max="9217" width="41" style="124" customWidth="1"/>
    <col min="9218" max="9218" width="31.5" style="124" customWidth="1"/>
    <col min="9219" max="9219" width="26" style="124" customWidth="1"/>
    <col min="9220" max="9220" width="15.83203125" style="124" customWidth="1"/>
    <col min="9221" max="9221" width="23" style="124" customWidth="1"/>
    <col min="9222" max="9222" width="22.83203125" style="124" customWidth="1"/>
    <col min="9223" max="9223" width="22" style="124" customWidth="1"/>
    <col min="9224" max="9224" width="19.6640625" style="124" customWidth="1"/>
    <col min="9225" max="9225" width="26.6640625" style="124" customWidth="1"/>
    <col min="9226" max="9226" width="59" style="124" customWidth="1"/>
    <col min="9227" max="9470" width="11.5" style="124"/>
    <col min="9471" max="9471" width="18.33203125" style="124" customWidth="1"/>
    <col min="9472" max="9472" width="10.1640625" style="124" customWidth="1"/>
    <col min="9473" max="9473" width="41" style="124" customWidth="1"/>
    <col min="9474" max="9474" width="31.5" style="124" customWidth="1"/>
    <col min="9475" max="9475" width="26" style="124" customWidth="1"/>
    <col min="9476" max="9476" width="15.83203125" style="124" customWidth="1"/>
    <col min="9477" max="9477" width="23" style="124" customWidth="1"/>
    <col min="9478" max="9478" width="22.83203125" style="124" customWidth="1"/>
    <col min="9479" max="9479" width="22" style="124" customWidth="1"/>
    <col min="9480" max="9480" width="19.6640625" style="124" customWidth="1"/>
    <col min="9481" max="9481" width="26.6640625" style="124" customWidth="1"/>
    <col min="9482" max="9482" width="59" style="124" customWidth="1"/>
    <col min="9483" max="9726" width="11.5" style="124"/>
    <col min="9727" max="9727" width="18.33203125" style="124" customWidth="1"/>
    <col min="9728" max="9728" width="10.1640625" style="124" customWidth="1"/>
    <col min="9729" max="9729" width="41" style="124" customWidth="1"/>
    <col min="9730" max="9730" width="31.5" style="124" customWidth="1"/>
    <col min="9731" max="9731" width="26" style="124" customWidth="1"/>
    <col min="9732" max="9732" width="15.83203125" style="124" customWidth="1"/>
    <col min="9733" max="9733" width="23" style="124" customWidth="1"/>
    <col min="9734" max="9734" width="22.83203125" style="124" customWidth="1"/>
    <col min="9735" max="9735" width="22" style="124" customWidth="1"/>
    <col min="9736" max="9736" width="19.6640625" style="124" customWidth="1"/>
    <col min="9737" max="9737" width="26.6640625" style="124" customWidth="1"/>
    <col min="9738" max="9738" width="59" style="124" customWidth="1"/>
    <col min="9739" max="9982" width="11.5" style="124"/>
    <col min="9983" max="9983" width="18.33203125" style="124" customWidth="1"/>
    <col min="9984" max="9984" width="10.1640625" style="124" customWidth="1"/>
    <col min="9985" max="9985" width="41" style="124" customWidth="1"/>
    <col min="9986" max="9986" width="31.5" style="124" customWidth="1"/>
    <col min="9987" max="9987" width="26" style="124" customWidth="1"/>
    <col min="9988" max="9988" width="15.83203125" style="124" customWidth="1"/>
    <col min="9989" max="9989" width="23" style="124" customWidth="1"/>
    <col min="9990" max="9990" width="22.83203125" style="124" customWidth="1"/>
    <col min="9991" max="9991" width="22" style="124" customWidth="1"/>
    <col min="9992" max="9992" width="19.6640625" style="124" customWidth="1"/>
    <col min="9993" max="9993" width="26.6640625" style="124" customWidth="1"/>
    <col min="9994" max="9994" width="59" style="124" customWidth="1"/>
    <col min="9995" max="10238" width="11.5" style="124"/>
    <col min="10239" max="10239" width="18.33203125" style="124" customWidth="1"/>
    <col min="10240" max="10240" width="10.1640625" style="124" customWidth="1"/>
    <col min="10241" max="10241" width="41" style="124" customWidth="1"/>
    <col min="10242" max="10242" width="31.5" style="124" customWidth="1"/>
    <col min="10243" max="10243" width="26" style="124" customWidth="1"/>
    <col min="10244" max="10244" width="15.83203125" style="124" customWidth="1"/>
    <col min="10245" max="10245" width="23" style="124" customWidth="1"/>
    <col min="10246" max="10246" width="22.83203125" style="124" customWidth="1"/>
    <col min="10247" max="10247" width="22" style="124" customWidth="1"/>
    <col min="10248" max="10248" width="19.6640625" style="124" customWidth="1"/>
    <col min="10249" max="10249" width="26.6640625" style="124" customWidth="1"/>
    <col min="10250" max="10250" width="59" style="124" customWidth="1"/>
    <col min="10251" max="10494" width="11.5" style="124"/>
    <col min="10495" max="10495" width="18.33203125" style="124" customWidth="1"/>
    <col min="10496" max="10496" width="10.1640625" style="124" customWidth="1"/>
    <col min="10497" max="10497" width="41" style="124" customWidth="1"/>
    <col min="10498" max="10498" width="31.5" style="124" customWidth="1"/>
    <col min="10499" max="10499" width="26" style="124" customWidth="1"/>
    <col min="10500" max="10500" width="15.83203125" style="124" customWidth="1"/>
    <col min="10501" max="10501" width="23" style="124" customWidth="1"/>
    <col min="10502" max="10502" width="22.83203125" style="124" customWidth="1"/>
    <col min="10503" max="10503" width="22" style="124" customWidth="1"/>
    <col min="10504" max="10504" width="19.6640625" style="124" customWidth="1"/>
    <col min="10505" max="10505" width="26.6640625" style="124" customWidth="1"/>
    <col min="10506" max="10506" width="59" style="124" customWidth="1"/>
    <col min="10507" max="10750" width="11.5" style="124"/>
    <col min="10751" max="10751" width="18.33203125" style="124" customWidth="1"/>
    <col min="10752" max="10752" width="10.1640625" style="124" customWidth="1"/>
    <col min="10753" max="10753" width="41" style="124" customWidth="1"/>
    <col min="10754" max="10754" width="31.5" style="124" customWidth="1"/>
    <col min="10755" max="10755" width="26" style="124" customWidth="1"/>
    <col min="10756" max="10756" width="15.83203125" style="124" customWidth="1"/>
    <col min="10757" max="10757" width="23" style="124" customWidth="1"/>
    <col min="10758" max="10758" width="22.83203125" style="124" customWidth="1"/>
    <col min="10759" max="10759" width="22" style="124" customWidth="1"/>
    <col min="10760" max="10760" width="19.6640625" style="124" customWidth="1"/>
    <col min="10761" max="10761" width="26.6640625" style="124" customWidth="1"/>
    <col min="10762" max="10762" width="59" style="124" customWidth="1"/>
    <col min="10763" max="11006" width="11.5" style="124"/>
    <col min="11007" max="11007" width="18.33203125" style="124" customWidth="1"/>
    <col min="11008" max="11008" width="10.1640625" style="124" customWidth="1"/>
    <col min="11009" max="11009" width="41" style="124" customWidth="1"/>
    <col min="11010" max="11010" width="31.5" style="124" customWidth="1"/>
    <col min="11011" max="11011" width="26" style="124" customWidth="1"/>
    <col min="11012" max="11012" width="15.83203125" style="124" customWidth="1"/>
    <col min="11013" max="11013" width="23" style="124" customWidth="1"/>
    <col min="11014" max="11014" width="22.83203125" style="124" customWidth="1"/>
    <col min="11015" max="11015" width="22" style="124" customWidth="1"/>
    <col min="11016" max="11016" width="19.6640625" style="124" customWidth="1"/>
    <col min="11017" max="11017" width="26.6640625" style="124" customWidth="1"/>
    <col min="11018" max="11018" width="59" style="124" customWidth="1"/>
    <col min="11019" max="11262" width="11.5" style="124"/>
    <col min="11263" max="11263" width="18.33203125" style="124" customWidth="1"/>
    <col min="11264" max="11264" width="10.1640625" style="124" customWidth="1"/>
    <col min="11265" max="11265" width="41" style="124" customWidth="1"/>
    <col min="11266" max="11266" width="31.5" style="124" customWidth="1"/>
    <col min="11267" max="11267" width="26" style="124" customWidth="1"/>
    <col min="11268" max="11268" width="15.83203125" style="124" customWidth="1"/>
    <col min="11269" max="11269" width="23" style="124" customWidth="1"/>
    <col min="11270" max="11270" width="22.83203125" style="124" customWidth="1"/>
    <col min="11271" max="11271" width="22" style="124" customWidth="1"/>
    <col min="11272" max="11272" width="19.6640625" style="124" customWidth="1"/>
    <col min="11273" max="11273" width="26.6640625" style="124" customWidth="1"/>
    <col min="11274" max="11274" width="59" style="124" customWidth="1"/>
    <col min="11275" max="11518" width="11.5" style="124"/>
    <col min="11519" max="11519" width="18.33203125" style="124" customWidth="1"/>
    <col min="11520" max="11520" width="10.1640625" style="124" customWidth="1"/>
    <col min="11521" max="11521" width="41" style="124" customWidth="1"/>
    <col min="11522" max="11522" width="31.5" style="124" customWidth="1"/>
    <col min="11523" max="11523" width="26" style="124" customWidth="1"/>
    <col min="11524" max="11524" width="15.83203125" style="124" customWidth="1"/>
    <col min="11525" max="11525" width="23" style="124" customWidth="1"/>
    <col min="11526" max="11526" width="22.83203125" style="124" customWidth="1"/>
    <col min="11527" max="11527" width="22" style="124" customWidth="1"/>
    <col min="11528" max="11528" width="19.6640625" style="124" customWidth="1"/>
    <col min="11529" max="11529" width="26.6640625" style="124" customWidth="1"/>
    <col min="11530" max="11530" width="59" style="124" customWidth="1"/>
    <col min="11531" max="11774" width="11.5" style="124"/>
    <col min="11775" max="11775" width="18.33203125" style="124" customWidth="1"/>
    <col min="11776" max="11776" width="10.1640625" style="124" customWidth="1"/>
    <col min="11777" max="11777" width="41" style="124" customWidth="1"/>
    <col min="11778" max="11778" width="31.5" style="124" customWidth="1"/>
    <col min="11779" max="11779" width="26" style="124" customWidth="1"/>
    <col min="11780" max="11780" width="15.83203125" style="124" customWidth="1"/>
    <col min="11781" max="11781" width="23" style="124" customWidth="1"/>
    <col min="11782" max="11782" width="22.83203125" style="124" customWidth="1"/>
    <col min="11783" max="11783" width="22" style="124" customWidth="1"/>
    <col min="11784" max="11784" width="19.6640625" style="124" customWidth="1"/>
    <col min="11785" max="11785" width="26.6640625" style="124" customWidth="1"/>
    <col min="11786" max="11786" width="59" style="124" customWidth="1"/>
    <col min="11787" max="12030" width="11.5" style="124"/>
    <col min="12031" max="12031" width="18.33203125" style="124" customWidth="1"/>
    <col min="12032" max="12032" width="10.1640625" style="124" customWidth="1"/>
    <col min="12033" max="12033" width="41" style="124" customWidth="1"/>
    <col min="12034" max="12034" width="31.5" style="124" customWidth="1"/>
    <col min="12035" max="12035" width="26" style="124" customWidth="1"/>
    <col min="12036" max="12036" width="15.83203125" style="124" customWidth="1"/>
    <col min="12037" max="12037" width="23" style="124" customWidth="1"/>
    <col min="12038" max="12038" width="22.83203125" style="124" customWidth="1"/>
    <col min="12039" max="12039" width="22" style="124" customWidth="1"/>
    <col min="12040" max="12040" width="19.6640625" style="124" customWidth="1"/>
    <col min="12041" max="12041" width="26.6640625" style="124" customWidth="1"/>
    <col min="12042" max="12042" width="59" style="124" customWidth="1"/>
    <col min="12043" max="12286" width="11.5" style="124"/>
    <col min="12287" max="12287" width="18.33203125" style="124" customWidth="1"/>
    <col min="12288" max="12288" width="10.1640625" style="124" customWidth="1"/>
    <col min="12289" max="12289" width="41" style="124" customWidth="1"/>
    <col min="12290" max="12290" width="31.5" style="124" customWidth="1"/>
    <col min="12291" max="12291" width="26" style="124" customWidth="1"/>
    <col min="12292" max="12292" width="15.83203125" style="124" customWidth="1"/>
    <col min="12293" max="12293" width="23" style="124" customWidth="1"/>
    <col min="12294" max="12294" width="22.83203125" style="124" customWidth="1"/>
    <col min="12295" max="12295" width="22" style="124" customWidth="1"/>
    <col min="12296" max="12296" width="19.6640625" style="124" customWidth="1"/>
    <col min="12297" max="12297" width="26.6640625" style="124" customWidth="1"/>
    <col min="12298" max="12298" width="59" style="124" customWidth="1"/>
    <col min="12299" max="12542" width="11.5" style="124"/>
    <col min="12543" max="12543" width="18.33203125" style="124" customWidth="1"/>
    <col min="12544" max="12544" width="10.1640625" style="124" customWidth="1"/>
    <col min="12545" max="12545" width="41" style="124" customWidth="1"/>
    <col min="12546" max="12546" width="31.5" style="124" customWidth="1"/>
    <col min="12547" max="12547" width="26" style="124" customWidth="1"/>
    <col min="12548" max="12548" width="15.83203125" style="124" customWidth="1"/>
    <col min="12549" max="12549" width="23" style="124" customWidth="1"/>
    <col min="12550" max="12550" width="22.83203125" style="124" customWidth="1"/>
    <col min="12551" max="12551" width="22" style="124" customWidth="1"/>
    <col min="12552" max="12552" width="19.6640625" style="124" customWidth="1"/>
    <col min="12553" max="12553" width="26.6640625" style="124" customWidth="1"/>
    <col min="12554" max="12554" width="59" style="124" customWidth="1"/>
    <col min="12555" max="12798" width="11.5" style="124"/>
    <col min="12799" max="12799" width="18.33203125" style="124" customWidth="1"/>
    <col min="12800" max="12800" width="10.1640625" style="124" customWidth="1"/>
    <col min="12801" max="12801" width="41" style="124" customWidth="1"/>
    <col min="12802" max="12802" width="31.5" style="124" customWidth="1"/>
    <col min="12803" max="12803" width="26" style="124" customWidth="1"/>
    <col min="12804" max="12804" width="15.83203125" style="124" customWidth="1"/>
    <col min="12805" max="12805" width="23" style="124" customWidth="1"/>
    <col min="12806" max="12806" width="22.83203125" style="124" customWidth="1"/>
    <col min="12807" max="12807" width="22" style="124" customWidth="1"/>
    <col min="12808" max="12808" width="19.6640625" style="124" customWidth="1"/>
    <col min="12809" max="12809" width="26.6640625" style="124" customWidth="1"/>
    <col min="12810" max="12810" width="59" style="124" customWidth="1"/>
    <col min="12811" max="13054" width="11.5" style="124"/>
    <col min="13055" max="13055" width="18.33203125" style="124" customWidth="1"/>
    <col min="13056" max="13056" width="10.1640625" style="124" customWidth="1"/>
    <col min="13057" max="13057" width="41" style="124" customWidth="1"/>
    <col min="13058" max="13058" width="31.5" style="124" customWidth="1"/>
    <col min="13059" max="13059" width="26" style="124" customWidth="1"/>
    <col min="13060" max="13060" width="15.83203125" style="124" customWidth="1"/>
    <col min="13061" max="13061" width="23" style="124" customWidth="1"/>
    <col min="13062" max="13062" width="22.83203125" style="124" customWidth="1"/>
    <col min="13063" max="13063" width="22" style="124" customWidth="1"/>
    <col min="13064" max="13064" width="19.6640625" style="124" customWidth="1"/>
    <col min="13065" max="13065" width="26.6640625" style="124" customWidth="1"/>
    <col min="13066" max="13066" width="59" style="124" customWidth="1"/>
    <col min="13067" max="13310" width="11.5" style="124"/>
    <col min="13311" max="13311" width="18.33203125" style="124" customWidth="1"/>
    <col min="13312" max="13312" width="10.1640625" style="124" customWidth="1"/>
    <col min="13313" max="13313" width="41" style="124" customWidth="1"/>
    <col min="13314" max="13314" width="31.5" style="124" customWidth="1"/>
    <col min="13315" max="13315" width="26" style="124" customWidth="1"/>
    <col min="13316" max="13316" width="15.83203125" style="124" customWidth="1"/>
    <col min="13317" max="13317" width="23" style="124" customWidth="1"/>
    <col min="13318" max="13318" width="22.83203125" style="124" customWidth="1"/>
    <col min="13319" max="13319" width="22" style="124" customWidth="1"/>
    <col min="13320" max="13320" width="19.6640625" style="124" customWidth="1"/>
    <col min="13321" max="13321" width="26.6640625" style="124" customWidth="1"/>
    <col min="13322" max="13322" width="59" style="124" customWidth="1"/>
    <col min="13323" max="13566" width="11.5" style="124"/>
    <col min="13567" max="13567" width="18.33203125" style="124" customWidth="1"/>
    <col min="13568" max="13568" width="10.1640625" style="124" customWidth="1"/>
    <col min="13569" max="13569" width="41" style="124" customWidth="1"/>
    <col min="13570" max="13570" width="31.5" style="124" customWidth="1"/>
    <col min="13571" max="13571" width="26" style="124" customWidth="1"/>
    <col min="13572" max="13572" width="15.83203125" style="124" customWidth="1"/>
    <col min="13573" max="13573" width="23" style="124" customWidth="1"/>
    <col min="13574" max="13574" width="22.83203125" style="124" customWidth="1"/>
    <col min="13575" max="13575" width="22" style="124" customWidth="1"/>
    <col min="13576" max="13576" width="19.6640625" style="124" customWidth="1"/>
    <col min="13577" max="13577" width="26.6640625" style="124" customWidth="1"/>
    <col min="13578" max="13578" width="59" style="124" customWidth="1"/>
    <col min="13579" max="13822" width="11.5" style="124"/>
    <col min="13823" max="13823" width="18.33203125" style="124" customWidth="1"/>
    <col min="13824" max="13824" width="10.1640625" style="124" customWidth="1"/>
    <col min="13825" max="13825" width="41" style="124" customWidth="1"/>
    <col min="13826" max="13826" width="31.5" style="124" customWidth="1"/>
    <col min="13827" max="13827" width="26" style="124" customWidth="1"/>
    <col min="13828" max="13828" width="15.83203125" style="124" customWidth="1"/>
    <col min="13829" max="13829" width="23" style="124" customWidth="1"/>
    <col min="13830" max="13830" width="22.83203125" style="124" customWidth="1"/>
    <col min="13831" max="13831" width="22" style="124" customWidth="1"/>
    <col min="13832" max="13832" width="19.6640625" style="124" customWidth="1"/>
    <col min="13833" max="13833" width="26.6640625" style="124" customWidth="1"/>
    <col min="13834" max="13834" width="59" style="124" customWidth="1"/>
    <col min="13835" max="14078" width="11.5" style="124"/>
    <col min="14079" max="14079" width="18.33203125" style="124" customWidth="1"/>
    <col min="14080" max="14080" width="10.1640625" style="124" customWidth="1"/>
    <col min="14081" max="14081" width="41" style="124" customWidth="1"/>
    <col min="14082" max="14082" width="31.5" style="124" customWidth="1"/>
    <col min="14083" max="14083" width="26" style="124" customWidth="1"/>
    <col min="14084" max="14084" width="15.83203125" style="124" customWidth="1"/>
    <col min="14085" max="14085" width="23" style="124" customWidth="1"/>
    <col min="14086" max="14086" width="22.83203125" style="124" customWidth="1"/>
    <col min="14087" max="14087" width="22" style="124" customWidth="1"/>
    <col min="14088" max="14088" width="19.6640625" style="124" customWidth="1"/>
    <col min="14089" max="14089" width="26.6640625" style="124" customWidth="1"/>
    <col min="14090" max="14090" width="59" style="124" customWidth="1"/>
    <col min="14091" max="14334" width="11.5" style="124"/>
    <col min="14335" max="14335" width="18.33203125" style="124" customWidth="1"/>
    <col min="14336" max="14336" width="10.1640625" style="124" customWidth="1"/>
    <col min="14337" max="14337" width="41" style="124" customWidth="1"/>
    <col min="14338" max="14338" width="31.5" style="124" customWidth="1"/>
    <col min="14339" max="14339" width="26" style="124" customWidth="1"/>
    <col min="14340" max="14340" width="15.83203125" style="124" customWidth="1"/>
    <col min="14341" max="14341" width="23" style="124" customWidth="1"/>
    <col min="14342" max="14342" width="22.83203125" style="124" customWidth="1"/>
    <col min="14343" max="14343" width="22" style="124" customWidth="1"/>
    <col min="14344" max="14344" width="19.6640625" style="124" customWidth="1"/>
    <col min="14345" max="14345" width="26.6640625" style="124" customWidth="1"/>
    <col min="14346" max="14346" width="59" style="124" customWidth="1"/>
    <col min="14347" max="14590" width="11.5" style="124"/>
    <col min="14591" max="14591" width="18.33203125" style="124" customWidth="1"/>
    <col min="14592" max="14592" width="10.1640625" style="124" customWidth="1"/>
    <col min="14593" max="14593" width="41" style="124" customWidth="1"/>
    <col min="14594" max="14594" width="31.5" style="124" customWidth="1"/>
    <col min="14595" max="14595" width="26" style="124" customWidth="1"/>
    <col min="14596" max="14596" width="15.83203125" style="124" customWidth="1"/>
    <col min="14597" max="14597" width="23" style="124" customWidth="1"/>
    <col min="14598" max="14598" width="22.83203125" style="124" customWidth="1"/>
    <col min="14599" max="14599" width="22" style="124" customWidth="1"/>
    <col min="14600" max="14600" width="19.6640625" style="124" customWidth="1"/>
    <col min="14601" max="14601" width="26.6640625" style="124" customWidth="1"/>
    <col min="14602" max="14602" width="59" style="124" customWidth="1"/>
    <col min="14603" max="14846" width="11.5" style="124"/>
    <col min="14847" max="14847" width="18.33203125" style="124" customWidth="1"/>
    <col min="14848" max="14848" width="10.1640625" style="124" customWidth="1"/>
    <col min="14849" max="14849" width="41" style="124" customWidth="1"/>
    <col min="14850" max="14850" width="31.5" style="124" customWidth="1"/>
    <col min="14851" max="14851" width="26" style="124" customWidth="1"/>
    <col min="14852" max="14852" width="15.83203125" style="124" customWidth="1"/>
    <col min="14853" max="14853" width="23" style="124" customWidth="1"/>
    <col min="14854" max="14854" width="22.83203125" style="124" customWidth="1"/>
    <col min="14855" max="14855" width="22" style="124" customWidth="1"/>
    <col min="14856" max="14856" width="19.6640625" style="124" customWidth="1"/>
    <col min="14857" max="14857" width="26.6640625" style="124" customWidth="1"/>
    <col min="14858" max="14858" width="59" style="124" customWidth="1"/>
    <col min="14859" max="15102" width="11.5" style="124"/>
    <col min="15103" max="15103" width="18.33203125" style="124" customWidth="1"/>
    <col min="15104" max="15104" width="10.1640625" style="124" customWidth="1"/>
    <col min="15105" max="15105" width="41" style="124" customWidth="1"/>
    <col min="15106" max="15106" width="31.5" style="124" customWidth="1"/>
    <col min="15107" max="15107" width="26" style="124" customWidth="1"/>
    <col min="15108" max="15108" width="15.83203125" style="124" customWidth="1"/>
    <col min="15109" max="15109" width="23" style="124" customWidth="1"/>
    <col min="15110" max="15110" width="22.83203125" style="124" customWidth="1"/>
    <col min="15111" max="15111" width="22" style="124" customWidth="1"/>
    <col min="15112" max="15112" width="19.6640625" style="124" customWidth="1"/>
    <col min="15113" max="15113" width="26.6640625" style="124" customWidth="1"/>
    <col min="15114" max="15114" width="59" style="124" customWidth="1"/>
    <col min="15115" max="15358" width="11.5" style="124"/>
    <col min="15359" max="15359" width="18.33203125" style="124" customWidth="1"/>
    <col min="15360" max="15360" width="10.1640625" style="124" customWidth="1"/>
    <col min="15361" max="15361" width="41" style="124" customWidth="1"/>
    <col min="15362" max="15362" width="31.5" style="124" customWidth="1"/>
    <col min="15363" max="15363" width="26" style="124" customWidth="1"/>
    <col min="15364" max="15364" width="15.83203125" style="124" customWidth="1"/>
    <col min="15365" max="15365" width="23" style="124" customWidth="1"/>
    <col min="15366" max="15366" width="22.83203125" style="124" customWidth="1"/>
    <col min="15367" max="15367" width="22" style="124" customWidth="1"/>
    <col min="15368" max="15368" width="19.6640625" style="124" customWidth="1"/>
    <col min="15369" max="15369" width="26.6640625" style="124" customWidth="1"/>
    <col min="15370" max="15370" width="59" style="124" customWidth="1"/>
    <col min="15371" max="15614" width="11.5" style="124"/>
    <col min="15615" max="15615" width="18.33203125" style="124" customWidth="1"/>
    <col min="15616" max="15616" width="10.1640625" style="124" customWidth="1"/>
    <col min="15617" max="15617" width="41" style="124" customWidth="1"/>
    <col min="15618" max="15618" width="31.5" style="124" customWidth="1"/>
    <col min="15619" max="15619" width="26" style="124" customWidth="1"/>
    <col min="15620" max="15620" width="15.83203125" style="124" customWidth="1"/>
    <col min="15621" max="15621" width="23" style="124" customWidth="1"/>
    <col min="15622" max="15622" width="22.83203125" style="124" customWidth="1"/>
    <col min="15623" max="15623" width="22" style="124" customWidth="1"/>
    <col min="15624" max="15624" width="19.6640625" style="124" customWidth="1"/>
    <col min="15625" max="15625" width="26.6640625" style="124" customWidth="1"/>
    <col min="15626" max="15626" width="59" style="124" customWidth="1"/>
    <col min="15627" max="15870" width="11.5" style="124"/>
    <col min="15871" max="15871" width="18.33203125" style="124" customWidth="1"/>
    <col min="15872" max="15872" width="10.1640625" style="124" customWidth="1"/>
    <col min="15873" max="15873" width="41" style="124" customWidth="1"/>
    <col min="15874" max="15874" width="31.5" style="124" customWidth="1"/>
    <col min="15875" max="15875" width="26" style="124" customWidth="1"/>
    <col min="15876" max="15876" width="15.83203125" style="124" customWidth="1"/>
    <col min="15877" max="15877" width="23" style="124" customWidth="1"/>
    <col min="15878" max="15878" width="22.83203125" style="124" customWidth="1"/>
    <col min="15879" max="15879" width="22" style="124" customWidth="1"/>
    <col min="15880" max="15880" width="19.6640625" style="124" customWidth="1"/>
    <col min="15881" max="15881" width="26.6640625" style="124" customWidth="1"/>
    <col min="15882" max="15882" width="59" style="124" customWidth="1"/>
    <col min="15883" max="16126" width="11.5" style="124"/>
    <col min="16127" max="16127" width="18.33203125" style="124" customWidth="1"/>
    <col min="16128" max="16128" width="10.1640625" style="124" customWidth="1"/>
    <col min="16129" max="16129" width="41" style="124" customWidth="1"/>
    <col min="16130" max="16130" width="31.5" style="124" customWidth="1"/>
    <col min="16131" max="16131" width="26" style="124" customWidth="1"/>
    <col min="16132" max="16132" width="15.83203125" style="124" customWidth="1"/>
    <col min="16133" max="16133" width="23" style="124" customWidth="1"/>
    <col min="16134" max="16134" width="22.83203125" style="124" customWidth="1"/>
    <col min="16135" max="16135" width="22" style="124" customWidth="1"/>
    <col min="16136" max="16136" width="19.6640625" style="124" customWidth="1"/>
    <col min="16137" max="16137" width="26.6640625" style="124" customWidth="1"/>
    <col min="16138" max="16138" width="59" style="124" customWidth="1"/>
    <col min="16139" max="16384" width="11.5" style="124"/>
  </cols>
  <sheetData>
    <row r="1" spans="1:24" ht="69.75" customHeight="1" thickBot="1">
      <c r="A1" s="602"/>
      <c r="B1" s="592" t="s">
        <v>285</v>
      </c>
      <c r="C1" s="593"/>
      <c r="D1" s="593"/>
      <c r="E1" s="593"/>
      <c r="F1" s="593"/>
      <c r="G1" s="593"/>
      <c r="H1" s="593"/>
      <c r="I1" s="593"/>
    </row>
    <row r="2" spans="1:24" ht="15" hidden="1" customHeight="1">
      <c r="A2" s="602"/>
      <c r="B2" s="125"/>
      <c r="C2" s="125"/>
      <c r="D2" s="125"/>
      <c r="E2" s="125"/>
      <c r="F2" s="125"/>
      <c r="G2" s="125"/>
      <c r="H2" s="125"/>
      <c r="I2" s="125"/>
    </row>
    <row r="3" spans="1:24" ht="15" hidden="1" customHeight="1">
      <c r="A3" s="602"/>
      <c r="B3" s="125"/>
      <c r="C3" s="125"/>
      <c r="D3" s="125"/>
      <c r="E3" s="125"/>
      <c r="F3" s="125"/>
      <c r="G3" s="125"/>
      <c r="H3" s="125"/>
      <c r="I3" s="125"/>
    </row>
    <row r="4" spans="1:24" ht="15" hidden="1" customHeight="1">
      <c r="A4" s="602"/>
      <c r="B4" s="125"/>
      <c r="C4" s="125"/>
      <c r="D4" s="125"/>
      <c r="E4" s="125"/>
      <c r="F4" s="125"/>
      <c r="G4" s="125"/>
      <c r="H4" s="125"/>
      <c r="I4" s="125"/>
    </row>
    <row r="5" spans="1:24" ht="24" thickBot="1">
      <c r="A5" s="594" t="s">
        <v>286</v>
      </c>
      <c r="B5" s="595" t="s">
        <v>287</v>
      </c>
      <c r="C5" s="596"/>
      <c r="D5" s="596"/>
      <c r="E5" s="596"/>
      <c r="F5" s="596"/>
      <c r="G5" s="596"/>
      <c r="H5" s="596"/>
      <c r="I5" s="597"/>
    </row>
    <row r="6" spans="1:24" ht="39" thickBot="1">
      <c r="A6" s="594"/>
      <c r="B6" s="598" t="s">
        <v>175</v>
      </c>
      <c r="C6" s="598"/>
      <c r="D6" s="126" t="s">
        <v>288</v>
      </c>
      <c r="E6" s="126" t="s">
        <v>289</v>
      </c>
      <c r="F6" s="127" t="s">
        <v>290</v>
      </c>
      <c r="G6" s="126" t="s">
        <v>87</v>
      </c>
      <c r="H6" s="126" t="s">
        <v>177</v>
      </c>
      <c r="I6" s="126" t="s">
        <v>291</v>
      </c>
      <c r="J6" s="128"/>
      <c r="K6" s="129"/>
      <c r="L6" s="129"/>
      <c r="M6" s="129"/>
      <c r="N6" s="129"/>
      <c r="O6" s="129"/>
      <c r="P6" s="129"/>
      <c r="Q6" s="129"/>
      <c r="R6" s="129"/>
      <c r="S6" s="129"/>
      <c r="T6" s="129"/>
      <c r="U6" s="129"/>
      <c r="V6" s="129"/>
      <c r="W6" s="129"/>
      <c r="X6" s="129"/>
    </row>
    <row r="7" spans="1:24" ht="302.25" customHeight="1" thickBot="1">
      <c r="A7" s="599" t="s">
        <v>292</v>
      </c>
      <c r="B7" s="130" t="s">
        <v>3</v>
      </c>
      <c r="C7" s="131" t="s">
        <v>293</v>
      </c>
      <c r="D7" s="131" t="s">
        <v>294</v>
      </c>
      <c r="E7" s="131" t="s">
        <v>531</v>
      </c>
      <c r="F7" s="131" t="s">
        <v>295</v>
      </c>
      <c r="G7" s="131" t="s">
        <v>296</v>
      </c>
      <c r="H7" s="131" t="s">
        <v>297</v>
      </c>
      <c r="I7" s="149" t="s">
        <v>164</v>
      </c>
      <c r="J7" s="132"/>
      <c r="K7" s="129"/>
      <c r="L7" s="129"/>
      <c r="M7" s="129"/>
      <c r="N7" s="129"/>
      <c r="O7" s="129"/>
      <c r="P7" s="129"/>
      <c r="Q7" s="129"/>
      <c r="R7" s="129"/>
      <c r="S7" s="129"/>
      <c r="T7" s="129"/>
      <c r="U7" s="129"/>
      <c r="V7" s="129"/>
      <c r="W7" s="129"/>
      <c r="X7" s="129"/>
    </row>
    <row r="8" spans="1:24" ht="288" customHeight="1" thickBot="1">
      <c r="A8" s="600"/>
      <c r="B8" s="133" t="s">
        <v>4</v>
      </c>
      <c r="C8" s="134" t="s">
        <v>298</v>
      </c>
      <c r="D8" s="134" t="s">
        <v>299</v>
      </c>
      <c r="E8" s="134" t="s">
        <v>501</v>
      </c>
      <c r="F8" s="134" t="s">
        <v>300</v>
      </c>
      <c r="G8" s="134" t="s">
        <v>301</v>
      </c>
      <c r="H8" s="131" t="s">
        <v>302</v>
      </c>
      <c r="I8" s="149" t="s">
        <v>164</v>
      </c>
      <c r="J8" s="132"/>
      <c r="K8" s="129"/>
      <c r="L8" s="129"/>
      <c r="M8" s="129"/>
      <c r="N8" s="129"/>
      <c r="O8" s="129"/>
      <c r="P8" s="129"/>
      <c r="Q8" s="129"/>
      <c r="R8" s="129"/>
      <c r="S8" s="129"/>
      <c r="T8" s="129"/>
      <c r="U8" s="129"/>
      <c r="V8" s="129"/>
      <c r="W8" s="129"/>
      <c r="X8" s="129"/>
    </row>
    <row r="9" spans="1:24" ht="409.6" thickBot="1">
      <c r="A9" s="599" t="s">
        <v>303</v>
      </c>
      <c r="B9" s="130" t="s">
        <v>5</v>
      </c>
      <c r="C9" s="131" t="s">
        <v>304</v>
      </c>
      <c r="D9" s="131" t="s">
        <v>305</v>
      </c>
      <c r="E9" s="131" t="s">
        <v>502</v>
      </c>
      <c r="F9" s="131" t="s">
        <v>306</v>
      </c>
      <c r="G9" s="131" t="s">
        <v>307</v>
      </c>
      <c r="H9" s="131" t="s">
        <v>308</v>
      </c>
      <c r="I9" s="149" t="s">
        <v>164</v>
      </c>
      <c r="J9" s="132"/>
      <c r="K9" s="129"/>
      <c r="L9" s="129"/>
      <c r="M9" s="129"/>
      <c r="N9" s="129"/>
      <c r="O9" s="129"/>
      <c r="P9" s="129"/>
      <c r="Q9" s="129"/>
      <c r="R9" s="129"/>
      <c r="S9" s="129"/>
      <c r="T9" s="129"/>
      <c r="U9" s="129"/>
      <c r="V9" s="129"/>
      <c r="W9" s="129"/>
      <c r="X9" s="129"/>
    </row>
    <row r="10" spans="1:24" ht="113.25" customHeight="1" thickBot="1">
      <c r="A10" s="600"/>
      <c r="B10" s="143" t="s">
        <v>6</v>
      </c>
      <c r="C10" s="131" t="s">
        <v>348</v>
      </c>
      <c r="D10" s="131" t="s">
        <v>349</v>
      </c>
      <c r="E10" s="131" t="s">
        <v>503</v>
      </c>
      <c r="F10" s="131" t="s">
        <v>350</v>
      </c>
      <c r="G10" s="131" t="s">
        <v>351</v>
      </c>
      <c r="H10" s="131" t="s">
        <v>352</v>
      </c>
      <c r="I10" s="131" t="s">
        <v>353</v>
      </c>
      <c r="J10" s="132"/>
      <c r="K10" s="129"/>
      <c r="L10" s="129"/>
      <c r="M10" s="129"/>
      <c r="N10" s="129"/>
      <c r="O10" s="129"/>
      <c r="P10" s="129"/>
      <c r="Q10" s="129"/>
      <c r="R10" s="129"/>
      <c r="S10" s="129"/>
      <c r="T10" s="129"/>
      <c r="U10" s="129"/>
      <c r="V10" s="129"/>
      <c r="W10" s="129"/>
      <c r="X10" s="129"/>
    </row>
    <row r="11" spans="1:24" ht="83.25" customHeight="1" thickBot="1">
      <c r="A11" s="600"/>
      <c r="B11" s="143" t="s">
        <v>7</v>
      </c>
      <c r="C11" s="131" t="s">
        <v>354</v>
      </c>
      <c r="D11" s="131" t="s">
        <v>355</v>
      </c>
      <c r="E11" s="131" t="s">
        <v>504</v>
      </c>
      <c r="F11" s="131" t="s">
        <v>356</v>
      </c>
      <c r="G11" s="131" t="s">
        <v>357</v>
      </c>
      <c r="H11" s="131" t="s">
        <v>352</v>
      </c>
      <c r="I11" s="131" t="s">
        <v>358</v>
      </c>
      <c r="J11" s="132"/>
      <c r="K11" s="129"/>
      <c r="L11" s="129"/>
      <c r="M11" s="129"/>
      <c r="N11" s="129"/>
      <c r="O11" s="129"/>
      <c r="P11" s="129"/>
      <c r="Q11" s="129"/>
      <c r="R11" s="129"/>
      <c r="S11" s="129"/>
      <c r="T11" s="129"/>
      <c r="U11" s="129"/>
      <c r="V11" s="129"/>
      <c r="W11" s="129"/>
      <c r="X11" s="129"/>
    </row>
    <row r="12" spans="1:24" ht="103.5" customHeight="1" thickBot="1">
      <c r="A12" s="600"/>
      <c r="B12" s="143" t="s">
        <v>362</v>
      </c>
      <c r="C12" s="131" t="s">
        <v>505</v>
      </c>
      <c r="D12" s="131" t="s">
        <v>359</v>
      </c>
      <c r="E12" s="131" t="s">
        <v>506</v>
      </c>
      <c r="F12" s="131" t="s">
        <v>360</v>
      </c>
      <c r="G12" s="131" t="s">
        <v>361</v>
      </c>
      <c r="H12" s="131" t="s">
        <v>352</v>
      </c>
      <c r="I12" s="131" t="s">
        <v>379</v>
      </c>
      <c r="J12" s="132"/>
      <c r="K12" s="129"/>
      <c r="L12" s="129"/>
      <c r="M12" s="129"/>
      <c r="N12" s="129"/>
      <c r="O12" s="129"/>
      <c r="P12" s="129"/>
      <c r="Q12" s="129"/>
      <c r="R12" s="129"/>
      <c r="S12" s="129"/>
      <c r="T12" s="129"/>
      <c r="U12" s="129"/>
      <c r="V12" s="129"/>
      <c r="W12" s="129"/>
      <c r="X12" s="129"/>
    </row>
    <row r="13" spans="1:24" ht="103.5" customHeight="1" thickBot="1">
      <c r="A13" s="600"/>
      <c r="B13" s="143" t="s">
        <v>367</v>
      </c>
      <c r="C13" s="131" t="s">
        <v>363</v>
      </c>
      <c r="D13" s="131" t="s">
        <v>364</v>
      </c>
      <c r="E13" s="131" t="s">
        <v>507</v>
      </c>
      <c r="F13" s="131" t="s">
        <v>365</v>
      </c>
      <c r="G13" s="131" t="s">
        <v>366</v>
      </c>
      <c r="H13" s="131" t="s">
        <v>352</v>
      </c>
      <c r="I13" s="131" t="s">
        <v>378</v>
      </c>
      <c r="J13" s="132"/>
      <c r="K13" s="129"/>
      <c r="L13" s="129"/>
      <c r="M13" s="129"/>
      <c r="N13" s="129"/>
      <c r="O13" s="129"/>
      <c r="P13" s="129"/>
      <c r="Q13" s="129"/>
      <c r="R13" s="129"/>
      <c r="S13" s="129"/>
      <c r="T13" s="129"/>
      <c r="U13" s="129"/>
      <c r="V13" s="129"/>
      <c r="W13" s="129"/>
      <c r="X13" s="129"/>
    </row>
    <row r="14" spans="1:24" ht="127.5" customHeight="1" thickBot="1">
      <c r="A14" s="601"/>
      <c r="B14" s="143" t="s">
        <v>399</v>
      </c>
      <c r="C14" s="131" t="s">
        <v>400</v>
      </c>
      <c r="D14" s="131" t="s">
        <v>401</v>
      </c>
      <c r="E14" s="131" t="s">
        <v>402</v>
      </c>
      <c r="F14" s="143" t="s">
        <v>403</v>
      </c>
      <c r="G14" s="131" t="s">
        <v>395</v>
      </c>
      <c r="H14" s="143" t="s">
        <v>404</v>
      </c>
      <c r="I14" s="131" t="s">
        <v>405</v>
      </c>
      <c r="J14" s="135"/>
      <c r="K14" s="129"/>
      <c r="L14" s="129"/>
      <c r="M14" s="129"/>
      <c r="N14" s="129"/>
      <c r="O14" s="129"/>
      <c r="P14" s="129"/>
      <c r="Q14" s="129"/>
      <c r="R14" s="129"/>
      <c r="S14" s="129"/>
      <c r="T14" s="129"/>
      <c r="U14" s="129"/>
      <c r="V14" s="129"/>
      <c r="W14" s="129"/>
      <c r="X14" s="129"/>
    </row>
    <row r="15" spans="1:24" ht="285.75" customHeight="1" thickBot="1">
      <c r="A15" s="599" t="s">
        <v>309</v>
      </c>
      <c r="B15" s="130" t="s">
        <v>8</v>
      </c>
      <c r="C15" s="131" t="s">
        <v>508</v>
      </c>
      <c r="D15" s="131" t="s">
        <v>310</v>
      </c>
      <c r="E15" s="131" t="s">
        <v>311</v>
      </c>
      <c r="F15" s="131" t="s">
        <v>312</v>
      </c>
      <c r="G15" s="131" t="s">
        <v>261</v>
      </c>
      <c r="H15" s="131"/>
      <c r="I15" s="131" t="s">
        <v>164</v>
      </c>
      <c r="J15" s="132"/>
      <c r="K15" s="129"/>
      <c r="L15" s="129"/>
      <c r="M15" s="129"/>
      <c r="N15" s="129"/>
      <c r="O15" s="129"/>
      <c r="P15" s="129"/>
      <c r="Q15" s="129"/>
      <c r="R15" s="129"/>
      <c r="S15" s="129"/>
      <c r="T15" s="129"/>
      <c r="U15" s="129"/>
      <c r="V15" s="129"/>
      <c r="W15" s="129"/>
      <c r="X15" s="129"/>
    </row>
    <row r="16" spans="1:24" ht="137.25" customHeight="1" thickBot="1">
      <c r="A16" s="600"/>
      <c r="B16" s="130" t="s">
        <v>21</v>
      </c>
      <c r="C16" s="131" t="s">
        <v>313</v>
      </c>
      <c r="D16" s="131" t="s">
        <v>314</v>
      </c>
      <c r="E16" s="131" t="s">
        <v>509</v>
      </c>
      <c r="F16" s="136" t="s">
        <v>315</v>
      </c>
      <c r="G16" s="131" t="s">
        <v>301</v>
      </c>
      <c r="H16" s="136" t="s">
        <v>316</v>
      </c>
      <c r="I16" s="149" t="s">
        <v>164</v>
      </c>
      <c r="J16" s="132"/>
      <c r="K16" s="129"/>
      <c r="L16" s="129"/>
      <c r="M16" s="129"/>
      <c r="N16" s="129"/>
      <c r="O16" s="129"/>
      <c r="P16" s="129"/>
      <c r="Q16" s="129"/>
      <c r="R16" s="129"/>
      <c r="S16" s="129"/>
      <c r="T16" s="129"/>
      <c r="U16" s="129"/>
      <c r="V16" s="129"/>
      <c r="W16" s="129"/>
      <c r="X16" s="129"/>
    </row>
    <row r="17" spans="1:24" ht="137.25" customHeight="1" thickBot="1">
      <c r="A17" s="600"/>
      <c r="B17" s="130" t="s">
        <v>317</v>
      </c>
      <c r="C17" s="131" t="s">
        <v>318</v>
      </c>
      <c r="D17" s="131" t="s">
        <v>319</v>
      </c>
      <c r="E17" s="131" t="s">
        <v>510</v>
      </c>
      <c r="F17" s="131" t="s">
        <v>315</v>
      </c>
      <c r="G17" s="131" t="s">
        <v>301</v>
      </c>
      <c r="H17" s="131" t="s">
        <v>316</v>
      </c>
      <c r="I17" s="149" t="s">
        <v>164</v>
      </c>
      <c r="J17" s="132"/>
      <c r="K17" s="129"/>
      <c r="L17" s="129"/>
      <c r="M17" s="129"/>
      <c r="N17" s="129"/>
      <c r="O17" s="129"/>
      <c r="P17" s="129"/>
      <c r="Q17" s="129"/>
      <c r="R17" s="129"/>
      <c r="S17" s="129"/>
      <c r="T17" s="129"/>
      <c r="U17" s="129"/>
      <c r="V17" s="129"/>
      <c r="W17" s="129"/>
      <c r="X17" s="129"/>
    </row>
    <row r="18" spans="1:24" ht="211" thickBot="1">
      <c r="A18" s="600"/>
      <c r="B18" s="130" t="s">
        <v>320</v>
      </c>
      <c r="C18" s="136" t="s">
        <v>321</v>
      </c>
      <c r="D18" s="131" t="s">
        <v>322</v>
      </c>
      <c r="E18" s="131" t="s">
        <v>323</v>
      </c>
      <c r="F18" s="131" t="s">
        <v>324</v>
      </c>
      <c r="G18" s="131" t="s">
        <v>325</v>
      </c>
      <c r="H18" s="131" t="s">
        <v>296</v>
      </c>
      <c r="I18" s="149" t="s">
        <v>164</v>
      </c>
      <c r="J18" s="132"/>
      <c r="K18" s="129"/>
      <c r="L18" s="129"/>
      <c r="M18" s="129"/>
      <c r="N18" s="129"/>
      <c r="O18" s="129"/>
      <c r="P18" s="129"/>
      <c r="Q18" s="129"/>
      <c r="R18" s="129"/>
      <c r="S18" s="129"/>
      <c r="T18" s="129"/>
      <c r="U18" s="129"/>
      <c r="V18" s="129"/>
      <c r="W18" s="129"/>
      <c r="X18" s="129"/>
    </row>
    <row r="19" spans="1:24" ht="81" customHeight="1" thickBot="1">
      <c r="A19" s="600"/>
      <c r="B19" s="130" t="s">
        <v>368</v>
      </c>
      <c r="C19" s="144" t="s">
        <v>370</v>
      </c>
      <c r="D19" s="145" t="s">
        <v>371</v>
      </c>
      <c r="E19" s="145" t="s">
        <v>511</v>
      </c>
      <c r="F19" s="145" t="s">
        <v>372</v>
      </c>
      <c r="G19" s="145" t="s">
        <v>357</v>
      </c>
      <c r="H19" s="145" t="s">
        <v>373</v>
      </c>
      <c r="I19" s="146" t="s">
        <v>377</v>
      </c>
      <c r="J19" s="135"/>
      <c r="K19" s="129"/>
      <c r="L19" s="129"/>
      <c r="M19" s="129"/>
      <c r="N19" s="129"/>
      <c r="O19" s="129"/>
      <c r="P19" s="129"/>
      <c r="Q19" s="129"/>
      <c r="R19" s="129"/>
      <c r="S19" s="129"/>
      <c r="T19" s="129"/>
      <c r="U19" s="129"/>
      <c r="V19" s="129"/>
      <c r="W19" s="129"/>
      <c r="X19" s="129"/>
    </row>
    <row r="20" spans="1:24" ht="81" customHeight="1" thickBot="1">
      <c r="A20" s="600"/>
      <c r="B20" s="130" t="s">
        <v>369</v>
      </c>
      <c r="C20" s="144" t="s">
        <v>374</v>
      </c>
      <c r="D20" s="145" t="s">
        <v>375</v>
      </c>
      <c r="E20" s="145" t="s">
        <v>512</v>
      </c>
      <c r="F20" s="145" t="s">
        <v>376</v>
      </c>
      <c r="G20" s="145" t="s">
        <v>357</v>
      </c>
      <c r="H20" s="145" t="s">
        <v>352</v>
      </c>
      <c r="I20" s="149" t="s">
        <v>164</v>
      </c>
      <c r="J20" s="135"/>
      <c r="K20" s="129"/>
      <c r="L20" s="129"/>
      <c r="M20" s="129"/>
      <c r="N20" s="129"/>
      <c r="O20" s="129"/>
      <c r="P20" s="129"/>
      <c r="Q20" s="129"/>
      <c r="R20" s="129"/>
      <c r="S20" s="129"/>
      <c r="T20" s="129"/>
      <c r="U20" s="129"/>
      <c r="V20" s="129"/>
      <c r="W20" s="129"/>
      <c r="X20" s="129"/>
    </row>
    <row r="21" spans="1:24" ht="81" customHeight="1" thickBot="1">
      <c r="A21" s="600"/>
      <c r="B21" s="130" t="s">
        <v>398</v>
      </c>
      <c r="C21" s="144" t="s">
        <v>392</v>
      </c>
      <c r="D21" s="144" t="s">
        <v>393</v>
      </c>
      <c r="E21" s="144" t="s">
        <v>513</v>
      </c>
      <c r="F21" s="144" t="s">
        <v>394</v>
      </c>
      <c r="G21" s="144" t="s">
        <v>395</v>
      </c>
      <c r="H21" s="144" t="s">
        <v>396</v>
      </c>
      <c r="I21" s="144" t="s">
        <v>397</v>
      </c>
      <c r="J21" s="135"/>
      <c r="K21" s="129"/>
      <c r="L21" s="129"/>
      <c r="M21" s="129"/>
      <c r="N21" s="129"/>
      <c r="O21" s="129"/>
      <c r="P21" s="129"/>
      <c r="Q21" s="129"/>
      <c r="R21" s="129"/>
      <c r="S21" s="129"/>
      <c r="T21" s="129"/>
      <c r="U21" s="129"/>
      <c r="V21" s="129"/>
      <c r="W21" s="129"/>
      <c r="X21" s="129"/>
    </row>
    <row r="22" spans="1:24" ht="102" customHeight="1" thickBot="1">
      <c r="A22" s="601"/>
      <c r="B22" s="130" t="s">
        <v>214</v>
      </c>
      <c r="C22" s="131" t="s">
        <v>406</v>
      </c>
      <c r="D22" s="152" t="s">
        <v>407</v>
      </c>
      <c r="E22" s="144" t="s">
        <v>408</v>
      </c>
      <c r="F22" s="152" t="s">
        <v>409</v>
      </c>
      <c r="G22" s="144" t="s">
        <v>395</v>
      </c>
      <c r="H22" s="152" t="s">
        <v>410</v>
      </c>
      <c r="I22" s="144" t="s">
        <v>411</v>
      </c>
      <c r="J22" s="132"/>
      <c r="K22" s="129"/>
      <c r="L22" s="129"/>
      <c r="M22" s="129"/>
      <c r="N22" s="129"/>
      <c r="O22" s="129"/>
      <c r="P22" s="129"/>
      <c r="Q22" s="129"/>
      <c r="R22" s="129"/>
      <c r="S22" s="129"/>
      <c r="T22" s="129"/>
      <c r="U22" s="129"/>
      <c r="V22" s="129"/>
      <c r="W22" s="129"/>
      <c r="X22" s="129"/>
    </row>
    <row r="23" spans="1:24" ht="155" thickBot="1">
      <c r="A23" s="599" t="s">
        <v>326</v>
      </c>
      <c r="B23" s="130" t="s">
        <v>9</v>
      </c>
      <c r="C23" s="131" t="s">
        <v>327</v>
      </c>
      <c r="D23" s="131" t="s">
        <v>328</v>
      </c>
      <c r="E23" s="131" t="s">
        <v>514</v>
      </c>
      <c r="F23" s="131" t="s">
        <v>329</v>
      </c>
      <c r="G23" s="131" t="s">
        <v>261</v>
      </c>
      <c r="H23" s="131" t="s">
        <v>330</v>
      </c>
      <c r="I23" s="149" t="s">
        <v>164</v>
      </c>
      <c r="J23" s="132"/>
      <c r="K23" s="129"/>
      <c r="L23" s="129"/>
      <c r="M23" s="129"/>
      <c r="N23" s="129"/>
      <c r="O23" s="129"/>
      <c r="P23" s="129"/>
      <c r="Q23" s="129"/>
      <c r="R23" s="129"/>
      <c r="S23" s="129"/>
      <c r="T23" s="129"/>
      <c r="U23" s="129"/>
      <c r="V23" s="129"/>
      <c r="W23" s="129"/>
      <c r="X23" s="129"/>
    </row>
    <row r="24" spans="1:24" ht="102" customHeight="1" thickBot="1">
      <c r="A24" s="600"/>
      <c r="B24" s="143" t="s">
        <v>10</v>
      </c>
      <c r="C24" s="147" t="s">
        <v>380</v>
      </c>
      <c r="D24" s="147" t="s">
        <v>381</v>
      </c>
      <c r="E24" s="148" t="s">
        <v>515</v>
      </c>
      <c r="F24" s="145" t="s">
        <v>382</v>
      </c>
      <c r="G24" s="145" t="s">
        <v>357</v>
      </c>
      <c r="H24" s="145"/>
      <c r="I24" s="149" t="s">
        <v>164</v>
      </c>
      <c r="J24" s="132"/>
      <c r="K24" s="129"/>
      <c r="L24" s="129"/>
      <c r="M24" s="129"/>
      <c r="N24" s="129"/>
      <c r="O24" s="129"/>
      <c r="P24" s="129"/>
      <c r="Q24" s="129"/>
      <c r="R24" s="129"/>
      <c r="S24" s="129"/>
      <c r="T24" s="129"/>
      <c r="U24" s="129"/>
      <c r="V24" s="129"/>
      <c r="W24" s="129"/>
      <c r="X24" s="129"/>
    </row>
    <row r="25" spans="1:24" ht="102" customHeight="1" thickBot="1">
      <c r="A25" s="600"/>
      <c r="B25" s="143" t="s">
        <v>11</v>
      </c>
      <c r="C25" s="144" t="s">
        <v>383</v>
      </c>
      <c r="D25" s="145" t="s">
        <v>384</v>
      </c>
      <c r="E25" s="148" t="s">
        <v>516</v>
      </c>
      <c r="F25" s="145" t="s">
        <v>385</v>
      </c>
      <c r="G25" s="145" t="s">
        <v>357</v>
      </c>
      <c r="H25" s="145" t="s">
        <v>240</v>
      </c>
      <c r="I25" s="149" t="s">
        <v>164</v>
      </c>
      <c r="J25" s="132"/>
      <c r="K25" s="129"/>
      <c r="L25" s="129"/>
      <c r="M25" s="129"/>
      <c r="N25" s="129"/>
      <c r="O25" s="129"/>
      <c r="P25" s="129"/>
      <c r="Q25" s="129"/>
      <c r="R25" s="129"/>
      <c r="S25" s="129"/>
      <c r="T25" s="129"/>
      <c r="U25" s="129"/>
      <c r="V25" s="129"/>
      <c r="W25" s="129"/>
      <c r="X25" s="129"/>
    </row>
    <row r="26" spans="1:24" ht="102" customHeight="1" thickBot="1">
      <c r="A26" s="600"/>
      <c r="B26" s="143" t="s">
        <v>27</v>
      </c>
      <c r="C26" s="144" t="s">
        <v>386</v>
      </c>
      <c r="D26" s="145" t="s">
        <v>387</v>
      </c>
      <c r="E26" s="145" t="s">
        <v>517</v>
      </c>
      <c r="F26" s="145" t="s">
        <v>388</v>
      </c>
      <c r="G26" s="145" t="s">
        <v>357</v>
      </c>
      <c r="H26" s="145" t="s">
        <v>240</v>
      </c>
      <c r="I26" s="149" t="s">
        <v>164</v>
      </c>
      <c r="J26" s="132"/>
      <c r="K26" s="129"/>
      <c r="L26" s="129"/>
      <c r="M26" s="129"/>
      <c r="N26" s="129"/>
      <c r="O26" s="129"/>
      <c r="P26" s="129"/>
      <c r="Q26" s="129"/>
      <c r="R26" s="129"/>
      <c r="S26" s="129"/>
      <c r="T26" s="129"/>
      <c r="U26" s="129"/>
      <c r="V26" s="129"/>
      <c r="W26" s="129"/>
      <c r="X26" s="129"/>
    </row>
    <row r="27" spans="1:24" ht="102" customHeight="1" thickBot="1">
      <c r="A27" s="600"/>
      <c r="B27" s="143" t="s">
        <v>29</v>
      </c>
      <c r="C27" s="144" t="s">
        <v>389</v>
      </c>
      <c r="D27" s="145" t="s">
        <v>390</v>
      </c>
      <c r="E27" s="145" t="s">
        <v>518</v>
      </c>
      <c r="F27" s="145" t="s">
        <v>391</v>
      </c>
      <c r="G27" s="145" t="s">
        <v>357</v>
      </c>
      <c r="H27" s="145" t="s">
        <v>352</v>
      </c>
      <c r="I27" s="149" t="s">
        <v>164</v>
      </c>
      <c r="J27" s="132"/>
      <c r="K27" s="129"/>
      <c r="L27" s="129"/>
      <c r="M27" s="129"/>
      <c r="N27" s="129"/>
      <c r="O27" s="129"/>
      <c r="P27" s="129"/>
      <c r="Q27" s="129"/>
      <c r="R27" s="129"/>
      <c r="S27" s="129"/>
      <c r="T27" s="129"/>
      <c r="U27" s="129"/>
      <c r="V27" s="129"/>
      <c r="W27" s="129"/>
      <c r="X27" s="129"/>
    </row>
    <row r="28" spans="1:24" ht="112.5" customHeight="1" thickBot="1">
      <c r="A28" s="599" t="s">
        <v>347</v>
      </c>
      <c r="B28" s="130" t="s">
        <v>222</v>
      </c>
      <c r="C28" s="131" t="s">
        <v>331</v>
      </c>
      <c r="D28" s="131" t="s">
        <v>332</v>
      </c>
      <c r="E28" s="131" t="s">
        <v>519</v>
      </c>
      <c r="F28" s="131" t="s">
        <v>333</v>
      </c>
      <c r="G28" s="131" t="s">
        <v>334</v>
      </c>
      <c r="H28" s="131" t="s">
        <v>335</v>
      </c>
      <c r="I28" s="149" t="s">
        <v>164</v>
      </c>
      <c r="J28" s="132"/>
      <c r="K28" s="129"/>
      <c r="L28" s="129"/>
      <c r="M28" s="129"/>
      <c r="N28" s="129"/>
      <c r="O28" s="129"/>
      <c r="P28" s="129"/>
      <c r="Q28" s="129"/>
      <c r="R28" s="129"/>
      <c r="S28" s="129"/>
      <c r="T28" s="129"/>
      <c r="U28" s="129"/>
      <c r="V28" s="129"/>
      <c r="W28" s="129"/>
      <c r="X28" s="129"/>
    </row>
    <row r="29" spans="1:24" ht="112.5" customHeight="1" thickBot="1">
      <c r="A29" s="600"/>
      <c r="B29" s="130" t="s">
        <v>336</v>
      </c>
      <c r="C29" s="131" t="s">
        <v>417</v>
      </c>
      <c r="D29" s="131" t="s">
        <v>418</v>
      </c>
      <c r="E29" s="131" t="s">
        <v>419</v>
      </c>
      <c r="F29" s="131" t="s">
        <v>420</v>
      </c>
      <c r="G29" s="131" t="s">
        <v>395</v>
      </c>
      <c r="H29" s="131" t="s">
        <v>404</v>
      </c>
      <c r="I29" s="131" t="s">
        <v>421</v>
      </c>
      <c r="J29" s="132"/>
      <c r="K29" s="129"/>
      <c r="L29" s="129"/>
      <c r="M29" s="129"/>
      <c r="N29" s="129"/>
      <c r="O29" s="129"/>
      <c r="P29" s="129"/>
      <c r="Q29" s="129"/>
      <c r="R29" s="129"/>
      <c r="S29" s="129"/>
      <c r="T29" s="129"/>
      <c r="U29" s="129"/>
      <c r="V29" s="129"/>
      <c r="W29" s="129"/>
      <c r="X29" s="129"/>
    </row>
    <row r="30" spans="1:24" ht="163.5" customHeight="1" thickBot="1">
      <c r="A30" s="600"/>
      <c r="B30" s="130" t="s">
        <v>415</v>
      </c>
      <c r="C30" s="131" t="s">
        <v>412</v>
      </c>
      <c r="D30" s="152" t="s">
        <v>520</v>
      </c>
      <c r="E30" s="131" t="s">
        <v>413</v>
      </c>
      <c r="F30" s="131" t="s">
        <v>521</v>
      </c>
      <c r="G30" s="131" t="s">
        <v>395</v>
      </c>
      <c r="H30" s="131" t="s">
        <v>404</v>
      </c>
      <c r="I30" s="131" t="s">
        <v>414</v>
      </c>
      <c r="J30" s="132"/>
      <c r="K30" s="129"/>
      <c r="L30" s="129"/>
      <c r="M30" s="129"/>
      <c r="N30" s="129"/>
      <c r="O30" s="129"/>
      <c r="P30" s="129"/>
      <c r="Q30" s="129"/>
      <c r="R30" s="129"/>
      <c r="S30" s="129"/>
      <c r="T30" s="129"/>
      <c r="U30" s="129"/>
      <c r="V30" s="129"/>
      <c r="W30" s="129"/>
      <c r="X30" s="129"/>
    </row>
    <row r="31" spans="1:24" ht="408.75" customHeight="1" thickBot="1">
      <c r="A31" s="600"/>
      <c r="B31" s="133" t="s">
        <v>342</v>
      </c>
      <c r="C31" s="134" t="s">
        <v>337</v>
      </c>
      <c r="D31" s="134" t="s">
        <v>338</v>
      </c>
      <c r="E31" s="134" t="s">
        <v>523</v>
      </c>
      <c r="F31" s="134" t="s">
        <v>339</v>
      </c>
      <c r="G31" s="138" t="s">
        <v>301</v>
      </c>
      <c r="H31" s="137" t="s">
        <v>340</v>
      </c>
      <c r="I31" s="150" t="s">
        <v>341</v>
      </c>
      <c r="J31" s="139"/>
      <c r="K31" s="129"/>
      <c r="L31" s="129"/>
      <c r="M31" s="129"/>
      <c r="N31" s="129"/>
      <c r="O31" s="129"/>
      <c r="P31" s="129"/>
      <c r="Q31" s="129"/>
      <c r="R31" s="129"/>
      <c r="S31" s="129"/>
      <c r="T31" s="129"/>
      <c r="U31" s="129"/>
      <c r="V31" s="129"/>
      <c r="W31" s="129"/>
      <c r="X31" s="129"/>
    </row>
    <row r="32" spans="1:24" ht="320" thickBot="1">
      <c r="A32" s="601"/>
      <c r="B32" s="133" t="s">
        <v>416</v>
      </c>
      <c r="C32" s="134" t="s">
        <v>343</v>
      </c>
      <c r="D32" s="134" t="s">
        <v>344</v>
      </c>
      <c r="E32" s="134" t="s">
        <v>522</v>
      </c>
      <c r="F32" s="134" t="s">
        <v>345</v>
      </c>
      <c r="G32" s="138" t="s">
        <v>301</v>
      </c>
      <c r="H32" s="151" t="s">
        <v>340</v>
      </c>
      <c r="I32" s="150" t="s">
        <v>346</v>
      </c>
      <c r="J32" s="139"/>
      <c r="K32" s="129"/>
      <c r="L32" s="129"/>
      <c r="M32" s="129"/>
      <c r="N32" s="129"/>
      <c r="O32" s="129"/>
      <c r="P32" s="129"/>
      <c r="Q32" s="129"/>
      <c r="R32" s="129"/>
      <c r="S32" s="129"/>
      <c r="T32" s="129"/>
      <c r="U32" s="129"/>
      <c r="V32" s="129"/>
      <c r="W32" s="129"/>
      <c r="X32" s="129"/>
    </row>
    <row r="33" spans="1:24">
      <c r="A33" s="140"/>
      <c r="B33" s="140"/>
      <c r="C33" s="140"/>
      <c r="D33" s="140"/>
      <c r="E33" s="140"/>
      <c r="F33" s="140"/>
      <c r="G33" s="140"/>
      <c r="H33" s="140"/>
      <c r="I33" s="141"/>
      <c r="J33" s="142"/>
      <c r="K33" s="129"/>
      <c r="L33" s="129"/>
      <c r="M33" s="129"/>
      <c r="N33" s="129"/>
      <c r="O33" s="129"/>
      <c r="P33" s="129"/>
      <c r="Q33" s="129"/>
      <c r="R33" s="129"/>
      <c r="S33" s="129"/>
      <c r="T33" s="129"/>
      <c r="U33" s="129"/>
      <c r="V33" s="129"/>
      <c r="W33" s="129"/>
      <c r="X33" s="129"/>
    </row>
    <row r="34" spans="1:24">
      <c r="A34" s="140"/>
      <c r="B34" s="140"/>
      <c r="C34" s="140"/>
      <c r="D34" s="140"/>
      <c r="E34" s="140"/>
      <c r="F34" s="140"/>
      <c r="G34" s="140"/>
      <c r="H34" s="140"/>
      <c r="I34" s="141"/>
      <c r="J34" s="142"/>
      <c r="K34" s="129"/>
      <c r="L34" s="129"/>
      <c r="M34" s="129"/>
      <c r="N34" s="129"/>
      <c r="O34" s="129"/>
      <c r="P34" s="129"/>
      <c r="Q34" s="129"/>
      <c r="R34" s="129"/>
      <c r="S34" s="129"/>
      <c r="T34" s="129"/>
      <c r="U34" s="129"/>
      <c r="V34" s="129"/>
      <c r="W34" s="129"/>
      <c r="X34" s="129"/>
    </row>
    <row r="35" spans="1:24">
      <c r="A35" s="140"/>
      <c r="B35" s="140"/>
      <c r="C35" s="140"/>
      <c r="D35" s="140"/>
      <c r="E35" s="140"/>
      <c r="F35" s="140"/>
      <c r="G35" s="140"/>
      <c r="H35" s="140"/>
      <c r="I35" s="141"/>
      <c r="J35" s="142"/>
      <c r="K35" s="129"/>
      <c r="L35" s="129"/>
      <c r="M35" s="129"/>
      <c r="N35" s="129"/>
      <c r="O35" s="129"/>
      <c r="P35" s="129"/>
      <c r="Q35" s="129"/>
      <c r="R35" s="129"/>
      <c r="S35" s="129"/>
      <c r="T35" s="129"/>
      <c r="U35" s="129"/>
      <c r="V35" s="129"/>
      <c r="W35" s="129"/>
      <c r="X35" s="129"/>
    </row>
    <row r="36" spans="1:24">
      <c r="A36" s="140"/>
      <c r="B36" s="140"/>
      <c r="C36" s="140"/>
      <c r="D36" s="140"/>
      <c r="E36" s="140"/>
      <c r="F36" s="140"/>
      <c r="G36" s="140"/>
      <c r="H36" s="140"/>
      <c r="I36" s="141"/>
      <c r="J36" s="142"/>
      <c r="K36" s="129"/>
      <c r="L36" s="129"/>
      <c r="M36" s="129"/>
      <c r="N36" s="129"/>
      <c r="O36" s="129"/>
      <c r="P36" s="129"/>
      <c r="Q36" s="129"/>
      <c r="R36" s="129"/>
      <c r="S36" s="129"/>
      <c r="T36" s="129"/>
      <c r="U36" s="129"/>
      <c r="V36" s="129"/>
      <c r="W36" s="129"/>
      <c r="X36" s="129"/>
    </row>
    <row r="37" spans="1:24">
      <c r="A37" s="140"/>
      <c r="B37" s="140"/>
      <c r="C37" s="140"/>
      <c r="D37" s="140"/>
      <c r="E37" s="140"/>
      <c r="F37" s="140"/>
      <c r="G37" s="140"/>
      <c r="H37" s="140"/>
      <c r="I37" s="141"/>
      <c r="J37" s="142"/>
      <c r="K37" s="129"/>
      <c r="L37" s="129"/>
      <c r="M37" s="129"/>
      <c r="N37" s="129"/>
      <c r="O37" s="129"/>
      <c r="P37" s="129"/>
      <c r="Q37" s="129"/>
      <c r="R37" s="129"/>
      <c r="S37" s="129"/>
      <c r="T37" s="129"/>
      <c r="U37" s="129"/>
      <c r="V37" s="129"/>
      <c r="W37" s="129"/>
      <c r="X37" s="129"/>
    </row>
    <row r="38" spans="1:24">
      <c r="A38" s="140"/>
      <c r="B38" s="140"/>
      <c r="C38" s="140"/>
      <c r="D38" s="140"/>
      <c r="E38" s="140"/>
      <c r="F38" s="140"/>
      <c r="G38" s="140"/>
      <c r="H38" s="140"/>
      <c r="I38" s="140"/>
      <c r="J38" s="142"/>
      <c r="K38" s="129"/>
      <c r="L38" s="129"/>
      <c r="M38" s="129"/>
      <c r="N38" s="129"/>
      <c r="O38" s="129"/>
      <c r="P38" s="129"/>
      <c r="Q38" s="129"/>
      <c r="R38" s="129"/>
      <c r="S38" s="129"/>
      <c r="T38" s="129"/>
      <c r="U38" s="129"/>
      <c r="V38" s="129"/>
      <c r="W38" s="129"/>
      <c r="X38" s="129"/>
    </row>
  </sheetData>
  <mergeCells count="10">
    <mergeCell ref="A15:A22"/>
    <mergeCell ref="A28:A32"/>
    <mergeCell ref="A9:A14"/>
    <mergeCell ref="A23:A27"/>
    <mergeCell ref="A1:A4"/>
    <mergeCell ref="B1:I1"/>
    <mergeCell ref="A5:A6"/>
    <mergeCell ref="B5:I5"/>
    <mergeCell ref="B6:C6"/>
    <mergeCell ref="A7:A8"/>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Gestión de Riesgos</vt:lpstr>
      <vt:lpstr>Riesgos de Corrupción</vt:lpstr>
      <vt:lpstr>Racionalización de Trámites</vt:lpstr>
      <vt:lpstr>RendiciónCuentas</vt:lpstr>
      <vt:lpstr>Atención al Ciudadano</vt:lpstr>
      <vt:lpstr>Tranparencia y Acceso a Inf. </vt:lpstr>
      <vt:lpstr>Participación Ciudadana</vt:lpstr>
      <vt:lpstr>RendiciónCuentas!Área_de_impresión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LINA MARIA SANCHEZ RIVAS</cp:lastModifiedBy>
  <cp:lastPrinted>2019-01-30T16:42:27Z</cp:lastPrinted>
  <dcterms:created xsi:type="dcterms:W3CDTF">2017-01-23T15:51:20Z</dcterms:created>
  <dcterms:modified xsi:type="dcterms:W3CDTF">2021-10-22T20:57:09Z</dcterms:modified>
</cp:coreProperties>
</file>